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056" windowHeight="4128"/>
  </bookViews>
  <sheets>
    <sheet name="Lista projektów" sheetId="5" r:id="rId1"/>
    <sheet name="Arkusz1" sheetId="6" r:id="rId2"/>
  </sheets>
  <definedNames>
    <definedName name="_xlnm._FilterDatabase" localSheetId="1" hidden="1">Arkusz1!$A$6:$J$6</definedName>
    <definedName name="_xlnm.Print_Area" localSheetId="0">'Lista projektów'!$A$1:$P$24</definedName>
  </definedNames>
  <calcPr calcId="125725"/>
</workbook>
</file>

<file path=xl/calcChain.xml><?xml version="1.0" encoding="utf-8"?>
<calcChain xmlns="http://schemas.openxmlformats.org/spreadsheetml/2006/main">
  <c r="J19" i="5"/>
  <c r="I19"/>
  <c r="H19"/>
  <c r="G11"/>
  <c r="H11"/>
  <c r="I11"/>
  <c r="I20" s="1"/>
  <c r="F11"/>
  <c r="J6"/>
  <c r="J7"/>
  <c r="J8"/>
  <c r="J9"/>
  <c r="J10"/>
  <c r="J5"/>
  <c r="J11" l="1"/>
  <c r="J20" s="1"/>
  <c r="J21" s="1"/>
  <c r="I21"/>
  <c r="G20" l="1"/>
  <c r="H20"/>
  <c r="F20"/>
  <c r="F21" l="1"/>
  <c r="G21"/>
  <c r="E20"/>
  <c r="H21"/>
  <c r="E21" l="1"/>
</calcChain>
</file>

<file path=xl/sharedStrings.xml><?xml version="1.0" encoding="utf-8"?>
<sst xmlns="http://schemas.openxmlformats.org/spreadsheetml/2006/main" count="255" uniqueCount="70">
  <si>
    <t>Lp.</t>
  </si>
  <si>
    <t>Tytuł projektu</t>
  </si>
  <si>
    <t>Nazwa wnioskodawcy</t>
  </si>
  <si>
    <t>Numer RPMA</t>
  </si>
  <si>
    <t>Suma:</t>
  </si>
  <si>
    <t>Wartość wnioskowanego dofinansowania projektów, które uzyskały wymagane minimum punktowe i zostały skierowane do dofinansowania</t>
  </si>
  <si>
    <t>Pozostała alokacja  przeznaczona na konkurs</t>
  </si>
  <si>
    <t>BP
(PLN)</t>
  </si>
  <si>
    <t>BP
(EUR)</t>
  </si>
  <si>
    <t>Alokacja ogółem
(EUR)</t>
  </si>
  <si>
    <t>Alokacja ogółem
(PLN)</t>
  </si>
  <si>
    <t>UE
(EUR)</t>
  </si>
  <si>
    <t>UE
(PLN)</t>
  </si>
  <si>
    <t xml:space="preserve">Alokacja na konkurs 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</si>
  <si>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</si>
  <si>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</si>
  <si>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</si>
  <si>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</si>
  <si>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</si>
  <si>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</si>
  <si>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</si>
  <si>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</si>
  <si>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 xml:space="preserve">* nie dotyczy EFS </t>
  </si>
  <si>
    <t>** uzupełnić jedynie w przypadku wniosków po procedurze odwoławczej oraz w przypadku braku możliwości podpisania umowy o dofinansowanie</t>
  </si>
  <si>
    <t>nd.</t>
  </si>
  <si>
    <t>Wnioskowane dofinansowanie  ogółem                                                  (UE+BP)</t>
  </si>
  <si>
    <t>wniosek po procedurze odwoławczej</t>
  </si>
  <si>
    <t>brak możliwości podpisania umowy o dofinansowanie</t>
  </si>
  <si>
    <t>brak danych</t>
  </si>
  <si>
    <t>Nr wniosku</t>
  </si>
  <si>
    <t>Nazwa Projektodawcy</t>
  </si>
  <si>
    <t>Siedziba Projektodawcy</t>
  </si>
  <si>
    <t>Ostateczna liczba przyznanych punktów</t>
  </si>
  <si>
    <t xml:space="preserve">Ocena warunkowa </t>
  </si>
  <si>
    <t xml:space="preserve">Ocena bezwarunkowa </t>
  </si>
  <si>
    <t>Całkowita wartość projektu w PLN</t>
  </si>
  <si>
    <t>Przyznana kwota dofinansowania w PLN</t>
  </si>
  <si>
    <t>Status wniosku*</t>
  </si>
  <si>
    <t>RPMA.09.02.02-14-7480/16</t>
  </si>
  <si>
    <t>PULMO Sp z o.o.</t>
  </si>
  <si>
    <t>ul. Skarbka z Gór 120 lok. 10 03-287 Warszawa</t>
  </si>
  <si>
    <t xml:space="preserve">Kompleksowe wsparcie  środowiska dziecka ze spektrum autyzmu </t>
  </si>
  <si>
    <t xml:space="preserve"> Pozytywnie oceniony</t>
  </si>
  <si>
    <t>nd</t>
  </si>
  <si>
    <t>RPMA.09.02.02-14-7628/17</t>
  </si>
  <si>
    <t>AP Projekt Agnieszka Pyszka-Dmochowska</t>
  </si>
  <si>
    <t>ul. Jana Kazimierza 15 lok. 1 01-248 Warszawa</t>
  </si>
  <si>
    <t xml:space="preserve">Diagnoza i terapia zaburzeń ze spektrum autyzmu w środowisku domowym </t>
  </si>
  <si>
    <t>RPMA.09.02.02-14-7629/17</t>
  </si>
  <si>
    <t>Fundacja Pomocy Dzieciom Młodzieży i Dorosłym Niepełnosprawnym  Być Jak Inni</t>
  </si>
  <si>
    <t>ul. Niechodzka 14a 06-400 Ciechanów</t>
  </si>
  <si>
    <t>DAĆ SZANSĘ - BYĆ JAK INNI</t>
  </si>
  <si>
    <t>RPMA.09.02.02-14-7630/16</t>
  </si>
  <si>
    <t>Specjalistyczna Praktyka Lekarska Bogusław Wieczorek Centrum Medyczne Patria</t>
  </si>
  <si>
    <t xml:space="preserve">ul. Brzozowa 92 05-080 Laski </t>
  </si>
  <si>
    <t>Lepsze jutro</t>
  </si>
  <si>
    <t>RPMA.09.02.02-14-7631/17</t>
  </si>
  <si>
    <t>Niepubliczny Zakład Opieki Zdrowotnej Stężyca S.C. Anna Karolina Nowak, Łukasz Nowak</t>
  </si>
  <si>
    <t>ul. Królewska 2 08-540 Stężyca</t>
  </si>
  <si>
    <t>Twarzą twarz z autyzmem</t>
  </si>
  <si>
    <t>RPMA.09.02.02-14-7632/17</t>
  </si>
  <si>
    <t>NIEPUBLICZNY ZAKŁAD OPIEKI ZDROWOTNEJ MALVITA SPÓŁKA CYWILNA BOGUSŁAW TUSZYŃSKI, MARIOLA TUSZYŃSKA, AGNIESZKA TUSZYŃSKA-MASICZ</t>
  </si>
  <si>
    <t>ul. R. Traugutta 30 05-825 Grodzisk Mazowiecki</t>
  </si>
  <si>
    <t>Terapia dzieci z zaburzeniami ze spektrum autyzmu w środowisku domowym</t>
  </si>
  <si>
    <t>Lista projektów wybranych do dofinansowania w trybie konkursowym dla Regionalnego Programu Operacyjnego Województwa Mazowieckiego 2014-2020 w ramach konkursu zamkniętego nr RPMA.09.02.02-IP.01-14-030/16 dla Osi Priorytetowej IX Wspieranie włączenia społecznego i walka z ubóstwem, Działanie 9.2 Usługi społeczne i usługi opieki zdrowotnej, Poddziałanie 9.2.2 Zwiększenie dostępności usług zdrowotnych  RPO WM 2014 - 2020</t>
  </si>
  <si>
    <t>Mazowiecka Jednostka Wdrażania Programów Unijnych</t>
  </si>
  <si>
    <t>Kurs Euro EBC z dn. 30.03.2017 r.</t>
  </si>
  <si>
    <t>RPMA.09.02.02-14-7630/17</t>
  </si>
  <si>
    <t>Analiza wykorzystania alokacji w ramach konkursu nr RPMA.09.02.02-IP.01-14-030/16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</si>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</sst>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-* #,##0.00\ [$zł-415]_-;\-* #,##0.00\ [$zł-415]_-;_-* &quot;-&quot;??\ [$zł-415]_-;_-@_-"/>
    <numFmt numFmtId="165" formatCode="#,##0.0000"/>
    <numFmt numFmtId="166" formatCode="#,##0.00_ ;\-#,##0.00\ "/>
    <numFmt numFmtId="167" formatCode="0.0000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4" fillId="2" borderId="2" applyFont="0">
      <alignment horizontal="center" wrapText="1" readingOrder="1"/>
    </xf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72">
    <xf numFmtId="0" fontId="0" fillId="0" borderId="0" xfId="0"/>
    <xf numFmtId="0" fontId="0" fillId="0" borderId="0" xfId="0" applyFill="1"/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0" borderId="0" xfId="0" applyFont="1"/>
    <xf numFmtId="0" fontId="6" fillId="8" borderId="1" xfId="0" applyFont="1" applyFill="1" applyBorder="1" applyAlignment="1">
      <alignment horizontal="center" vertical="center" wrapText="1" readingOrder="1"/>
    </xf>
    <xf numFmtId="164" fontId="3" fillId="8" borderId="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 wrapText="1"/>
    </xf>
    <xf numFmtId="4" fontId="3" fillId="5" borderId="0" xfId="0" applyNumberFormat="1" applyFont="1" applyFill="1" applyAlignment="1">
      <alignment horizontal="center" vertical="center"/>
    </xf>
    <xf numFmtId="4" fontId="3" fillId="7" borderId="0" xfId="0" applyNumberFormat="1" applyFont="1" applyFill="1" applyAlignment="1">
      <alignment horizontal="center" vertical="center"/>
    </xf>
    <xf numFmtId="4" fontId="12" fillId="7" borderId="4" xfId="0" applyNumberFormat="1" applyFont="1" applyFill="1" applyBorder="1" applyAlignment="1">
      <alignment horizontal="center" vertical="center"/>
    </xf>
    <xf numFmtId="4" fontId="3" fillId="7" borderId="4" xfId="0" applyNumberFormat="1" applyFont="1" applyFill="1" applyBorder="1" applyAlignment="1">
      <alignment horizontal="center" vertical="center"/>
    </xf>
    <xf numFmtId="4" fontId="3" fillId="7" borderId="7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 wrapText="1"/>
    </xf>
    <xf numFmtId="4" fontId="3" fillId="2" borderId="0" xfId="0" applyNumberFormat="1" applyFont="1" applyFill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4" fontId="12" fillId="2" borderId="0" xfId="0" applyNumberFormat="1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center" vertical="center"/>
    </xf>
    <xf numFmtId="0" fontId="0" fillId="0" borderId="0" xfId="0" applyFill="1" applyBorder="1"/>
    <xf numFmtId="0" fontId="16" fillId="9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7" fontId="19" fillId="2" borderId="1" xfId="5" applyNumberFormat="1" applyFont="1" applyFill="1" applyBorder="1" applyAlignment="1" applyProtection="1">
      <alignment horizontal="center" vertical="center" wrapText="1"/>
      <protection locked="0"/>
    </xf>
    <xf numFmtId="4" fontId="19" fillId="4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0" fontId="20" fillId="0" borderId="1" xfId="5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 applyProtection="1">
      <alignment horizontal="center" vertical="center" wrapText="1"/>
      <protection hidden="1"/>
    </xf>
    <xf numFmtId="0" fontId="16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4" fontId="17" fillId="4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5" applyFont="1" applyFill="1" applyBorder="1" applyAlignment="1" applyProtection="1">
      <alignment horizontal="center" vertical="center" wrapText="1"/>
      <protection hidden="1"/>
    </xf>
    <xf numFmtId="4" fontId="14" fillId="0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23" fillId="4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14" fillId="6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</cellXfs>
  <cellStyles count="6">
    <cellStyle name="Normalny" xfId="0" builtinId="0"/>
    <cellStyle name="Normalny 2" xfId="2"/>
    <cellStyle name="Normalny 3" xfId="5"/>
    <cellStyle name="Normalny 4" xfId="4"/>
    <cellStyle name="Procentowy 2" xfId="3"/>
    <cellStyle name="Styl 1" xfId="1"/>
  </cellStyles>
  <dxfs count="10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5D9F1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5D9F1"/>
      <color rgb="FFDCE6F1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2602707</xdr:colOff>
      <xdr:row>1</xdr:row>
      <xdr:rowOff>147978</xdr:rowOff>
    </xdr:from>
    <xdr:to>
      <xdr:col>8</xdr:col>
      <xdr:colOff>903826</xdr:colOff>
      <xdr:row>1</xdr:row>
      <xdr:rowOff>909978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24551" y="719478"/>
          <a:ext cx="8246648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3" displayName="Tabela3" ref="D18:J22" totalsRowShown="0" headerRowDxfId="9" dataDxfId="7" headerRowBorderDxfId="8">
  <tableColumns count="7">
    <tableColumn id="1" name="Analiza wykorzystania alokacji w ramach konkursu nr RPMA.09.02.02-IP.01-14-030/16" dataDxfId="6"/>
    <tableColumn id="2" name="Alokacja ogółem_x000a_(EUR)" dataDxfId="5"/>
    <tableColumn id="4" name="UE_x000a_(EUR)" dataDxfId="4"/>
    <tableColumn id="5" name="BP_x000a_(EUR)" dataDxfId="3"/>
    <tableColumn id="3" name="Alokacja ogółem_x000a_(PLN)" dataDxfId="2"/>
    <tableColumn id="6" name="UE_x000a_(PLN)" dataDxfId="1">
      <calculatedColumnFormula>#REF!</calculatedColumnFormula>
    </tableColumn>
    <tableColumn id="7" name="BP_x000a_(PLN)" dataDxfId="0">
      <calculatedColumnFormula>#REF!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topLeftCell="A10" zoomScale="50" zoomScaleNormal="50" workbookViewId="0">
      <selection activeCell="Q3" sqref="Q3"/>
    </sheetView>
  </sheetViews>
  <sheetFormatPr defaultRowHeight="14.4"/>
  <cols>
    <col min="1" max="1" width="4.5546875" customWidth="1"/>
    <col min="2" max="2" width="20.5546875" customWidth="1"/>
    <col min="3" max="3" width="37.33203125" customWidth="1"/>
    <col min="4" max="4" width="59.5546875" customWidth="1"/>
    <col min="5" max="5" width="29.33203125" customWidth="1"/>
    <col min="6" max="6" width="19.6640625" customWidth="1"/>
    <col min="7" max="7" width="17.88671875" customWidth="1"/>
    <col min="8" max="8" width="22.6640625" customWidth="1"/>
    <col min="9" max="9" width="23.88671875" customWidth="1"/>
    <col min="10" max="10" width="21.44140625" customWidth="1"/>
    <col min="11" max="11" width="24.109375" customWidth="1"/>
    <col min="12" max="12" width="19.109375" customWidth="1"/>
    <col min="13" max="13" width="18.88671875" style="6" customWidth="1"/>
    <col min="14" max="14" width="11" bestFit="1" customWidth="1"/>
  </cols>
  <sheetData>
    <row r="1" spans="1:16" ht="45" customHeight="1">
      <c r="B1" s="9" t="s">
        <v>28</v>
      </c>
      <c r="C1" s="9" t="s">
        <v>28</v>
      </c>
      <c r="D1" s="9" t="s">
        <v>28</v>
      </c>
      <c r="E1" s="9" t="s">
        <v>28</v>
      </c>
      <c r="F1" s="9" t="s">
        <v>28</v>
      </c>
      <c r="G1" s="9" t="s">
        <v>28</v>
      </c>
      <c r="H1" s="9" t="s">
        <v>28</v>
      </c>
      <c r="I1" s="9" t="s">
        <v>28</v>
      </c>
      <c r="J1" s="9" t="s">
        <v>28</v>
      </c>
      <c r="K1" s="71" t="s">
        <v>69</v>
      </c>
      <c r="L1" s="71"/>
      <c r="M1" s="71"/>
    </row>
    <row r="2" spans="1:16" s="4" customFormat="1" ht="84" customHeight="1">
      <c r="B2" s="9" t="s">
        <v>28</v>
      </c>
      <c r="C2" s="9" t="s">
        <v>28</v>
      </c>
      <c r="D2" s="9" t="s">
        <v>28</v>
      </c>
      <c r="L2" s="9" t="s">
        <v>28</v>
      </c>
      <c r="M2" s="9" t="s">
        <v>28</v>
      </c>
    </row>
    <row r="3" spans="1:16" s="2" customFormat="1" ht="54" customHeight="1">
      <c r="A3" s="70" t="s">
        <v>64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6" s="2" customFormat="1" ht="99" customHeight="1">
      <c r="A4" s="3" t="s">
        <v>0</v>
      </c>
      <c r="B4" s="3" t="s">
        <v>14</v>
      </c>
      <c r="C4" s="3" t="s">
        <v>3</v>
      </c>
      <c r="D4" s="3" t="s">
        <v>1</v>
      </c>
      <c r="E4" s="3" t="s">
        <v>2</v>
      </c>
      <c r="F4" s="3" t="s">
        <v>15</v>
      </c>
      <c r="G4" s="3" t="s">
        <v>16</v>
      </c>
      <c r="H4" s="3" t="s">
        <v>25</v>
      </c>
      <c r="I4" s="3" t="s">
        <v>19</v>
      </c>
      <c r="J4" s="3" t="s">
        <v>18</v>
      </c>
      <c r="K4" s="3" t="s">
        <v>17</v>
      </c>
      <c r="L4" s="3" t="s">
        <v>20</v>
      </c>
      <c r="M4" s="3" t="s">
        <v>21</v>
      </c>
    </row>
    <row r="5" spans="1:16" s="31" customFormat="1" ht="99" customHeight="1">
      <c r="A5" s="66">
        <v>1</v>
      </c>
      <c r="B5" s="51" t="s">
        <v>65</v>
      </c>
      <c r="C5" s="52" t="s">
        <v>67</v>
      </c>
      <c r="D5" s="53" t="s">
        <v>55</v>
      </c>
      <c r="E5" s="54" t="s">
        <v>53</v>
      </c>
      <c r="F5" s="61">
        <v>221825</v>
      </c>
      <c r="G5" s="61">
        <v>221825</v>
      </c>
      <c r="H5" s="62">
        <v>203934.75</v>
      </c>
      <c r="I5" s="63">
        <v>177460</v>
      </c>
      <c r="J5" s="60">
        <f>H5-I5</f>
        <v>26474.75</v>
      </c>
      <c r="K5" s="55">
        <v>113</v>
      </c>
      <c r="L5" s="50" t="s">
        <v>43</v>
      </c>
      <c r="M5" s="69" t="s">
        <v>28</v>
      </c>
    </row>
    <row r="6" spans="1:16" s="31" customFormat="1" ht="99" customHeight="1">
      <c r="A6" s="66">
        <v>2</v>
      </c>
      <c r="B6" s="51" t="s">
        <v>65</v>
      </c>
      <c r="C6" s="52" t="s">
        <v>56</v>
      </c>
      <c r="D6" s="54" t="s">
        <v>59</v>
      </c>
      <c r="E6" s="54" t="s">
        <v>57</v>
      </c>
      <c r="F6" s="64">
        <v>995900</v>
      </c>
      <c r="G6" s="64">
        <v>995900</v>
      </c>
      <c r="H6" s="65">
        <v>925720</v>
      </c>
      <c r="I6" s="63">
        <v>796720</v>
      </c>
      <c r="J6" s="60">
        <f t="shared" ref="J6:J10" si="0">H6-I6</f>
        <v>129000</v>
      </c>
      <c r="K6" s="55">
        <v>113</v>
      </c>
      <c r="L6" s="50" t="s">
        <v>43</v>
      </c>
      <c r="M6" s="69" t="s">
        <v>28</v>
      </c>
    </row>
    <row r="7" spans="1:16" s="31" customFormat="1" ht="99" customHeight="1">
      <c r="A7" s="66">
        <v>3</v>
      </c>
      <c r="B7" s="51" t="s">
        <v>65</v>
      </c>
      <c r="C7" s="52" t="s">
        <v>48</v>
      </c>
      <c r="D7" s="54" t="s">
        <v>51</v>
      </c>
      <c r="E7" s="54" t="s">
        <v>49</v>
      </c>
      <c r="F7" s="61">
        <v>497282.5</v>
      </c>
      <c r="G7" s="61">
        <v>497282.5</v>
      </c>
      <c r="H7" s="62">
        <v>462254.5</v>
      </c>
      <c r="I7" s="63">
        <v>397826</v>
      </c>
      <c r="J7" s="60">
        <f t="shared" si="0"/>
        <v>64428.5</v>
      </c>
      <c r="K7" s="55">
        <v>105.5</v>
      </c>
      <c r="L7" s="50" t="s">
        <v>43</v>
      </c>
      <c r="M7" s="69" t="s">
        <v>28</v>
      </c>
    </row>
    <row r="8" spans="1:16" s="31" customFormat="1" ht="121.95" customHeight="1">
      <c r="A8" s="66">
        <v>4</v>
      </c>
      <c r="B8" s="51" t="s">
        <v>65</v>
      </c>
      <c r="C8" s="52" t="s">
        <v>60</v>
      </c>
      <c r="D8" s="54" t="s">
        <v>63</v>
      </c>
      <c r="E8" s="54" t="s">
        <v>61</v>
      </c>
      <c r="F8" s="61">
        <v>995900</v>
      </c>
      <c r="G8" s="61">
        <v>995900</v>
      </c>
      <c r="H8" s="62">
        <v>925720</v>
      </c>
      <c r="I8" s="63">
        <v>796720</v>
      </c>
      <c r="J8" s="60">
        <f t="shared" si="0"/>
        <v>129000</v>
      </c>
      <c r="K8" s="56">
        <v>104</v>
      </c>
      <c r="L8" s="50" t="s">
        <v>43</v>
      </c>
      <c r="M8" s="69" t="s">
        <v>28</v>
      </c>
    </row>
    <row r="9" spans="1:16" s="31" customFormat="1" ht="99" customHeight="1">
      <c r="A9" s="66">
        <v>5</v>
      </c>
      <c r="B9" s="51" t="s">
        <v>65</v>
      </c>
      <c r="C9" s="52" t="s">
        <v>38</v>
      </c>
      <c r="D9" s="57" t="s">
        <v>41</v>
      </c>
      <c r="E9" s="54" t="s">
        <v>39</v>
      </c>
      <c r="F9" s="61">
        <v>586500</v>
      </c>
      <c r="G9" s="61">
        <v>586500</v>
      </c>
      <c r="H9" s="62">
        <v>545418.75</v>
      </c>
      <c r="I9" s="63">
        <v>469200</v>
      </c>
      <c r="J9" s="60">
        <f t="shared" si="0"/>
        <v>76218.75</v>
      </c>
      <c r="K9" s="58">
        <v>92.5</v>
      </c>
      <c r="L9" s="50" t="s">
        <v>43</v>
      </c>
      <c r="M9" s="69" t="s">
        <v>28</v>
      </c>
    </row>
    <row r="10" spans="1:16" s="2" customFormat="1" ht="99" customHeight="1">
      <c r="A10" s="66">
        <v>6</v>
      </c>
      <c r="B10" s="51" t="s">
        <v>65</v>
      </c>
      <c r="C10" s="52" t="s">
        <v>44</v>
      </c>
      <c r="D10" s="54" t="s">
        <v>47</v>
      </c>
      <c r="E10" s="54" t="s">
        <v>45</v>
      </c>
      <c r="F10" s="61">
        <v>669896.29</v>
      </c>
      <c r="G10" s="61">
        <v>669896.29</v>
      </c>
      <c r="H10" s="62">
        <v>623003.54</v>
      </c>
      <c r="I10" s="63">
        <v>535917.03</v>
      </c>
      <c r="J10" s="60">
        <f t="shared" si="0"/>
        <v>87086.510000000009</v>
      </c>
      <c r="K10" s="59">
        <v>79</v>
      </c>
      <c r="L10" s="50" t="s">
        <v>43</v>
      </c>
      <c r="M10" s="69" t="s">
        <v>28</v>
      </c>
    </row>
    <row r="11" spans="1:16" s="1" customFormat="1" ht="30" customHeight="1">
      <c r="A11" s="9" t="s">
        <v>28</v>
      </c>
      <c r="B11" s="9" t="s">
        <v>28</v>
      </c>
      <c r="C11" s="9" t="s">
        <v>28</v>
      </c>
      <c r="D11" s="9" t="s">
        <v>28</v>
      </c>
      <c r="E11" s="14" t="s">
        <v>4</v>
      </c>
      <c r="F11" s="15">
        <f>SUM(F5:F10)</f>
        <v>3967303.79</v>
      </c>
      <c r="G11" s="15">
        <f t="shared" ref="G11:J11" si="1">SUM(G5:G10)</f>
        <v>3967303.79</v>
      </c>
      <c r="H11" s="15">
        <f t="shared" si="1"/>
        <v>3686051.54</v>
      </c>
      <c r="I11" s="15">
        <f t="shared" si="1"/>
        <v>3173843.0300000003</v>
      </c>
      <c r="J11" s="15">
        <f t="shared" si="1"/>
        <v>512208.51</v>
      </c>
      <c r="K11" s="9" t="s">
        <v>28</v>
      </c>
      <c r="L11" s="9" t="s">
        <v>28</v>
      </c>
      <c r="M11" s="9" t="s">
        <v>28</v>
      </c>
      <c r="N11"/>
      <c r="O11"/>
      <c r="P11"/>
    </row>
    <row r="12" spans="1:16">
      <c r="A12" s="9" t="s">
        <v>28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7"/>
    </row>
    <row r="13" spans="1:16" s="1" customFormat="1" ht="17.25" customHeight="1">
      <c r="A13" s="5" t="s">
        <v>22</v>
      </c>
      <c r="B13"/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67"/>
      <c r="I13" s="67"/>
      <c r="J13" s="67"/>
      <c r="K13" s="9"/>
      <c r="L13" s="9" t="s">
        <v>28</v>
      </c>
      <c r="M13" s="9" t="s">
        <v>28</v>
      </c>
      <c r="N13"/>
      <c r="O13"/>
      <c r="P13"/>
    </row>
    <row r="14" spans="1:16">
      <c r="A14" s="5" t="s">
        <v>23</v>
      </c>
      <c r="F14" s="9"/>
      <c r="G14" s="9" t="s">
        <v>28</v>
      </c>
      <c r="H14" s="9" t="s">
        <v>28</v>
      </c>
      <c r="I14" s="9" t="s">
        <v>28</v>
      </c>
      <c r="J14" s="9" t="s">
        <v>28</v>
      </c>
      <c r="K14" s="9" t="s">
        <v>28</v>
      </c>
      <c r="L14" s="9" t="s">
        <v>28</v>
      </c>
      <c r="M14" s="9" t="s">
        <v>28</v>
      </c>
    </row>
    <row r="15" spans="1:16">
      <c r="A15" s="9" t="s">
        <v>28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</row>
    <row r="16" spans="1:16">
      <c r="A16" s="9" t="s">
        <v>28</v>
      </c>
      <c r="B16" s="9" t="s">
        <v>28</v>
      </c>
      <c r="C16" s="9" t="s">
        <v>28</v>
      </c>
      <c r="D16" s="9" t="s">
        <v>28</v>
      </c>
      <c r="E16" s="9" t="s">
        <v>28</v>
      </c>
      <c r="F16" s="9" t="s">
        <v>28</v>
      </c>
      <c r="G16" s="9" t="s">
        <v>28</v>
      </c>
      <c r="H16" s="9" t="s">
        <v>28</v>
      </c>
      <c r="I16" s="9" t="s">
        <v>28</v>
      </c>
      <c r="J16" s="9" t="s">
        <v>28</v>
      </c>
      <c r="K16" s="9" t="s">
        <v>28</v>
      </c>
      <c r="L16" s="9" t="s">
        <v>28</v>
      </c>
      <c r="M16" s="9" t="s">
        <v>28</v>
      </c>
    </row>
    <row r="17" spans="1:13">
      <c r="A17" s="9" t="s">
        <v>28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</row>
    <row r="18" spans="1:13" s="13" customFormat="1" ht="31.2">
      <c r="A18" s="9" t="s">
        <v>28</v>
      </c>
      <c r="B18" s="9" t="s">
        <v>28</v>
      </c>
      <c r="C18" s="9" t="s">
        <v>28</v>
      </c>
      <c r="D18" s="68" t="s">
        <v>68</v>
      </c>
      <c r="E18" s="10" t="s">
        <v>9</v>
      </c>
      <c r="F18" s="10" t="s">
        <v>11</v>
      </c>
      <c r="G18" s="11" t="s">
        <v>8</v>
      </c>
      <c r="H18" s="10" t="s">
        <v>10</v>
      </c>
      <c r="I18" s="10" t="s">
        <v>12</v>
      </c>
      <c r="J18" s="12" t="s">
        <v>7</v>
      </c>
      <c r="K18" s="9" t="s">
        <v>28</v>
      </c>
      <c r="L18" s="9" t="s">
        <v>28</v>
      </c>
      <c r="M18" s="9" t="s">
        <v>28</v>
      </c>
    </row>
    <row r="19" spans="1:13" s="22" customFormat="1" ht="52.5" customHeight="1">
      <c r="A19" s="9" t="s">
        <v>28</v>
      </c>
      <c r="B19" s="9" t="s">
        <v>28</v>
      </c>
      <c r="C19" s="9" t="s">
        <v>28</v>
      </c>
      <c r="D19" s="16" t="s">
        <v>13</v>
      </c>
      <c r="E19" s="17">
        <v>2620926</v>
      </c>
      <c r="F19" s="18">
        <v>2254560</v>
      </c>
      <c r="G19" s="18">
        <v>366366</v>
      </c>
      <c r="H19" s="19">
        <f>Tabela3[[#This Row],[Alokacja ogółem
(EUR)]]*E22</f>
        <v>11068956.775800001</v>
      </c>
      <c r="I19" s="20">
        <f>Tabela3[[#This Row],[UE
(EUR)]]*E22</f>
        <v>9521683.2479999997</v>
      </c>
      <c r="J19" s="21">
        <f>Tabela3[[#This Row],[BP
(EUR)]]*E22</f>
        <v>1547273.5278</v>
      </c>
      <c r="K19" s="9" t="s">
        <v>28</v>
      </c>
      <c r="L19" s="9" t="s">
        <v>28</v>
      </c>
      <c r="M19" s="9" t="s">
        <v>28</v>
      </c>
    </row>
    <row r="20" spans="1:13" s="22" customFormat="1" ht="52.5" customHeight="1">
      <c r="A20" s="9" t="s">
        <v>28</v>
      </c>
      <c r="B20" s="9" t="s">
        <v>28</v>
      </c>
      <c r="C20" s="9" t="s">
        <v>28</v>
      </c>
      <c r="D20" s="23" t="s">
        <v>5</v>
      </c>
      <c r="E20" s="29">
        <f>Tabela3[[#This Row],[Alokacja ogółem
(PLN)]]/E22</f>
        <v>872789.4158596358</v>
      </c>
      <c r="F20" s="24">
        <f>ROUND(Tabela3[[#This Row],[UE
(PLN)]]/E22,2)</f>
        <v>751507.83</v>
      </c>
      <c r="G20" s="24">
        <f>ROUND(Tabela3[[#This Row],[BP
(PLN)]]/E22,2)</f>
        <v>121281.58</v>
      </c>
      <c r="H20" s="8">
        <f>Tabela3[[#This Row],[UE
(PLN)]]+Tabela3[[#This Row],[BP
(PLN)]]</f>
        <v>3686051.54</v>
      </c>
      <c r="I20" s="25">
        <f>I11</f>
        <v>3173843.0300000003</v>
      </c>
      <c r="J20" s="26">
        <f>J11</f>
        <v>512208.51</v>
      </c>
      <c r="K20" s="9" t="s">
        <v>28</v>
      </c>
      <c r="L20" s="9" t="s">
        <v>28</v>
      </c>
      <c r="M20" s="9" t="s">
        <v>28</v>
      </c>
    </row>
    <row r="21" spans="1:13" s="22" customFormat="1" ht="51.75" customHeight="1">
      <c r="A21" s="9" t="s">
        <v>28</v>
      </c>
      <c r="B21" s="9" t="s">
        <v>28</v>
      </c>
      <c r="C21" s="9" t="s">
        <v>28</v>
      </c>
      <c r="D21" s="16" t="s">
        <v>6</v>
      </c>
      <c r="E21" s="30">
        <f>E19-E20</f>
        <v>1748136.5841403641</v>
      </c>
      <c r="F21" s="30">
        <f t="shared" ref="F21:J21" si="2">F19-F20</f>
        <v>1503052.17</v>
      </c>
      <c r="G21" s="30">
        <f t="shared" si="2"/>
        <v>245084.41999999998</v>
      </c>
      <c r="H21" s="30">
        <f t="shared" si="2"/>
        <v>7382905.2358000008</v>
      </c>
      <c r="I21" s="30">
        <f t="shared" si="2"/>
        <v>6347840.2179999994</v>
      </c>
      <c r="J21" s="30">
        <f t="shared" si="2"/>
        <v>1035065.0178</v>
      </c>
      <c r="K21" s="9" t="s">
        <v>28</v>
      </c>
      <c r="L21" s="9" t="s">
        <v>28</v>
      </c>
      <c r="M21" s="9" t="s">
        <v>28</v>
      </c>
    </row>
    <row r="22" spans="1:13" s="22" customFormat="1" ht="60.75" customHeight="1">
      <c r="A22" s="9" t="s">
        <v>28</v>
      </c>
      <c r="B22" s="9" t="s">
        <v>28</v>
      </c>
      <c r="C22" s="9" t="s">
        <v>28</v>
      </c>
      <c r="D22" s="27" t="s">
        <v>66</v>
      </c>
      <c r="E22" s="28">
        <v>4.2233000000000001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</row>
    <row r="23" spans="1:13">
      <c r="A23" s="9" t="s">
        <v>28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</row>
    <row r="24" spans="1:13">
      <c r="A24" s="9" t="s">
        <v>28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28</v>
      </c>
      <c r="J24" s="9" t="s">
        <v>28</v>
      </c>
      <c r="K24" s="9" t="s">
        <v>28</v>
      </c>
      <c r="L24" s="9" t="s">
        <v>28</v>
      </c>
      <c r="M24" s="9" t="s">
        <v>28</v>
      </c>
    </row>
  </sheetData>
  <mergeCells count="2">
    <mergeCell ref="A3:M3"/>
    <mergeCell ref="K1:M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5" orientation="landscape" r:id="rId1"/>
  <ignoredErrors>
    <ignoredError sqref="J20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E7" sqref="E7:E12"/>
    </sheetView>
  </sheetViews>
  <sheetFormatPr defaultRowHeight="14.4"/>
  <cols>
    <col min="1" max="1" width="31.44140625" customWidth="1"/>
    <col min="2" max="2" width="23.5546875" customWidth="1"/>
    <col min="3" max="3" width="19.33203125" customWidth="1"/>
    <col min="4" max="4" width="22.109375" customWidth="1"/>
    <col min="5" max="5" width="19.109375" customWidth="1"/>
    <col min="8" max="10" width="9.109375" customWidth="1"/>
    <col min="14" max="14" width="9.109375" customWidth="1"/>
    <col min="15" max="15" width="19.44140625" customWidth="1"/>
  </cols>
  <sheetData>
    <row r="1" spans="1:10">
      <c r="A1" t="s">
        <v>26</v>
      </c>
    </row>
    <row r="2" spans="1:10">
      <c r="A2" t="s">
        <v>27</v>
      </c>
    </row>
    <row r="3" spans="1:10">
      <c r="A3" t="s">
        <v>24</v>
      </c>
    </row>
    <row r="6" spans="1:10" ht="60">
      <c r="A6" s="32" t="s">
        <v>29</v>
      </c>
      <c r="B6" s="32" t="s">
        <v>30</v>
      </c>
      <c r="C6" s="32" t="s">
        <v>31</v>
      </c>
      <c r="D6" s="32" t="s">
        <v>1</v>
      </c>
      <c r="E6" s="32" t="s">
        <v>32</v>
      </c>
      <c r="F6" s="32" t="s">
        <v>33</v>
      </c>
      <c r="G6" s="32" t="s">
        <v>34</v>
      </c>
      <c r="H6" s="32" t="s">
        <v>35</v>
      </c>
      <c r="I6" s="32" t="s">
        <v>36</v>
      </c>
      <c r="J6" s="32" t="s">
        <v>37</v>
      </c>
    </row>
    <row r="7" spans="1:10" ht="34.200000000000003">
      <c r="A7" s="33" t="s">
        <v>52</v>
      </c>
      <c r="B7" s="34" t="s">
        <v>53</v>
      </c>
      <c r="C7" s="35" t="s">
        <v>54</v>
      </c>
      <c r="D7" s="46" t="s">
        <v>55</v>
      </c>
      <c r="E7" s="45">
        <v>113</v>
      </c>
      <c r="F7" s="43">
        <v>113</v>
      </c>
      <c r="G7" s="44">
        <v>108</v>
      </c>
      <c r="H7" s="38">
        <v>221825</v>
      </c>
      <c r="I7" s="39">
        <v>203934.75</v>
      </c>
      <c r="J7" s="40" t="s">
        <v>42</v>
      </c>
    </row>
    <row r="8" spans="1:10" ht="45.6">
      <c r="A8" s="33" t="s">
        <v>56</v>
      </c>
      <c r="B8" s="34" t="s">
        <v>57</v>
      </c>
      <c r="C8" s="35" t="s">
        <v>58</v>
      </c>
      <c r="D8" s="34" t="s">
        <v>59</v>
      </c>
      <c r="E8" s="45">
        <v>113</v>
      </c>
      <c r="F8" s="43">
        <v>113</v>
      </c>
      <c r="G8" s="44">
        <v>97</v>
      </c>
      <c r="H8" s="47">
        <v>995900</v>
      </c>
      <c r="I8" s="48">
        <v>925720</v>
      </c>
      <c r="J8" s="40" t="s">
        <v>42</v>
      </c>
    </row>
    <row r="9" spans="1:10" ht="45.6">
      <c r="A9" s="33" t="s">
        <v>48</v>
      </c>
      <c r="B9" s="34" t="s">
        <v>49</v>
      </c>
      <c r="C9" s="35" t="s">
        <v>50</v>
      </c>
      <c r="D9" s="34" t="s">
        <v>51</v>
      </c>
      <c r="E9" s="45">
        <v>105.5</v>
      </c>
      <c r="F9" s="43">
        <v>105.5</v>
      </c>
      <c r="G9" s="44">
        <v>95</v>
      </c>
      <c r="H9" s="38">
        <v>497282.5</v>
      </c>
      <c r="I9" s="39">
        <v>462254.5</v>
      </c>
      <c r="J9" s="40" t="s">
        <v>42</v>
      </c>
    </row>
    <row r="10" spans="1:10" ht="79.8">
      <c r="A10" s="33" t="s">
        <v>60</v>
      </c>
      <c r="B10" s="34" t="s">
        <v>61</v>
      </c>
      <c r="C10" s="35" t="s">
        <v>62</v>
      </c>
      <c r="D10" s="34" t="s">
        <v>63</v>
      </c>
      <c r="E10" s="49">
        <v>104</v>
      </c>
      <c r="F10" s="49">
        <v>104</v>
      </c>
      <c r="G10" s="49">
        <v>96</v>
      </c>
      <c r="H10" s="38">
        <v>995900</v>
      </c>
      <c r="I10" s="39">
        <v>925720</v>
      </c>
      <c r="J10" s="40" t="s">
        <v>42</v>
      </c>
    </row>
    <row r="11" spans="1:10" ht="34.200000000000003">
      <c r="A11" s="33" t="s">
        <v>38</v>
      </c>
      <c r="B11" s="34" t="s">
        <v>39</v>
      </c>
      <c r="C11" s="35" t="s">
        <v>40</v>
      </c>
      <c r="D11" s="36" t="s">
        <v>41</v>
      </c>
      <c r="E11" s="37">
        <v>92.5</v>
      </c>
      <c r="F11" s="37">
        <v>92.5</v>
      </c>
      <c r="G11" s="37">
        <v>86</v>
      </c>
      <c r="H11" s="38">
        <v>586500</v>
      </c>
      <c r="I11" s="39">
        <v>545418.75</v>
      </c>
      <c r="J11" s="40" t="s">
        <v>42</v>
      </c>
    </row>
    <row r="12" spans="1:10" ht="34.200000000000003">
      <c r="A12" s="33" t="s">
        <v>44</v>
      </c>
      <c r="B12" s="34" t="s">
        <v>45</v>
      </c>
      <c r="C12" s="35" t="s">
        <v>46</v>
      </c>
      <c r="D12" s="34" t="s">
        <v>47</v>
      </c>
      <c r="E12" s="43">
        <v>79</v>
      </c>
      <c r="F12" s="43">
        <v>79</v>
      </c>
      <c r="G12" s="44">
        <v>74</v>
      </c>
      <c r="H12" s="38">
        <v>669896.29</v>
      </c>
      <c r="I12" s="39">
        <v>623003.54</v>
      </c>
      <c r="J12" s="40" t="s">
        <v>42</v>
      </c>
    </row>
    <row r="13" spans="1:10">
      <c r="A13" s="33"/>
      <c r="B13" s="34"/>
      <c r="C13" s="35"/>
      <c r="D13" s="36"/>
      <c r="E13" s="37"/>
      <c r="F13" s="37"/>
      <c r="G13" s="37"/>
      <c r="H13" s="41"/>
      <c r="I13" s="42"/>
      <c r="J13" s="40"/>
    </row>
  </sheetData>
  <autoFilter ref="A6:J6">
    <sortState ref="A7:J14">
      <sortCondition descending="1" ref="E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projektów</vt:lpstr>
      <vt:lpstr>Arkusz1</vt:lpstr>
      <vt:lpstr>'Lista projektów'!Obszar_wydruku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o.wroblewska</cp:lastModifiedBy>
  <cp:lastPrinted>2017-04-04T11:27:20Z</cp:lastPrinted>
  <dcterms:created xsi:type="dcterms:W3CDTF">2015-06-15T08:53:48Z</dcterms:created>
  <dcterms:modified xsi:type="dcterms:W3CDTF">2017-04-11T13:20:21Z</dcterms:modified>
</cp:coreProperties>
</file>