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/>
  </bookViews>
  <sheets>
    <sheet name="Lista projektów " sheetId="3" r:id="rId1"/>
    <sheet name="Arkusz1" sheetId="4" r:id="rId2"/>
  </sheets>
  <definedNames>
    <definedName name="_xlnm._FilterDatabase" localSheetId="0" hidden="1">'Lista projektów '!$A$3:$M$27</definedName>
    <definedName name="_xlnm.Print_Area" localSheetId="0">'Lista projektów '!$A$1:$M$43</definedName>
  </definedNames>
  <calcPr calcId="145621"/>
</workbook>
</file>

<file path=xl/calcChain.xml><?xml version="1.0" encoding="utf-8"?>
<calcChain xmlns="http://schemas.openxmlformats.org/spreadsheetml/2006/main">
  <c r="H40" i="3" l="1"/>
  <c r="I5" i="3" l="1"/>
  <c r="J5" i="3" s="1"/>
  <c r="I6" i="3"/>
  <c r="J6" i="3" s="1"/>
  <c r="I7" i="3"/>
  <c r="J7" i="3" s="1"/>
  <c r="I8" i="3"/>
  <c r="J8" i="3" s="1"/>
  <c r="I10" i="3"/>
  <c r="J10" i="3" s="1"/>
  <c r="I9" i="3"/>
  <c r="J9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20" i="3"/>
  <c r="J20" i="3" s="1"/>
  <c r="I19" i="3"/>
  <c r="J19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4" i="3"/>
  <c r="J4" i="3" s="1"/>
  <c r="G5" i="3"/>
  <c r="G6" i="3"/>
  <c r="G7" i="3"/>
  <c r="G8" i="3"/>
  <c r="G10" i="3"/>
  <c r="G9" i="3"/>
  <c r="G11" i="3"/>
  <c r="G12" i="3"/>
  <c r="G13" i="3"/>
  <c r="G14" i="3"/>
  <c r="G15" i="3"/>
  <c r="G16" i="3"/>
  <c r="G17" i="3"/>
  <c r="G18" i="3"/>
  <c r="G20" i="3"/>
  <c r="G19" i="3"/>
  <c r="G21" i="3"/>
  <c r="G22" i="3"/>
  <c r="G23" i="3"/>
  <c r="G24" i="3"/>
  <c r="G25" i="3"/>
  <c r="G26" i="3"/>
  <c r="G4" i="3"/>
  <c r="J27" i="3" l="1"/>
  <c r="J41" i="3" s="1"/>
  <c r="G41" i="3" s="1"/>
  <c r="G42" i="3" s="1"/>
  <c r="I27" i="3"/>
  <c r="I41" i="3" s="1"/>
  <c r="H27" i="3"/>
  <c r="H41" i="3" s="1"/>
  <c r="E41" i="3" s="1"/>
  <c r="G27" i="3"/>
  <c r="F27" i="3"/>
  <c r="J40" i="3"/>
  <c r="I40" i="3"/>
  <c r="J32" i="3" l="1"/>
  <c r="I32" i="3"/>
  <c r="H32" i="3"/>
  <c r="G32" i="3"/>
  <c r="F32" i="3"/>
  <c r="E42" i="3" l="1"/>
  <c r="H42" i="3" s="1"/>
  <c r="J42" i="3" l="1"/>
  <c r="I42" i="3"/>
  <c r="F42" i="3"/>
</calcChain>
</file>

<file path=xl/sharedStrings.xml><?xml version="1.0" encoding="utf-8"?>
<sst xmlns="http://schemas.openxmlformats.org/spreadsheetml/2006/main" count="237" uniqueCount="127">
  <si>
    <t>Lp.</t>
  </si>
  <si>
    <t>Tytuł projektu</t>
  </si>
  <si>
    <t>Nazwa wnioskodawcy</t>
  </si>
  <si>
    <t>1.</t>
  </si>
  <si>
    <t>2.</t>
  </si>
  <si>
    <t>Numer RPMA</t>
  </si>
  <si>
    <t>Suma:</t>
  </si>
  <si>
    <t>Wartość wnioskowanego dofinansowania projektów, które uzyskały wymagane minimum punktowe i zostały skierowane do dofinansowania</t>
  </si>
  <si>
    <t>Pozostała alokacja  przeznaczona na konkurs</t>
  </si>
  <si>
    <t>BP
(PLN)</t>
  </si>
  <si>
    <t>BP
(EUR)</t>
  </si>
  <si>
    <t>Alokacja ogółem
(EUR)</t>
  </si>
  <si>
    <t>Alokacja ogółem
(PLN)</t>
  </si>
  <si>
    <t>UE
(EUR)</t>
  </si>
  <si>
    <t>UE
(PLN)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</si>
  <si>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</si>
  <si>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</si>
  <si>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</si>
  <si>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</si>
  <si>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</si>
  <si>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</si>
  <si>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Wnioskowane dofinansowanie ogółem                                                  (UE+BP)</t>
  </si>
  <si>
    <t>*** poniżej progu punktowego zamieszczane są projekty, które uzyskały wymagane minumum punktowe, jednak ze względu na ustaloną kwotę alokacji nie mogą zostać skierowane do dofinansowania</t>
  </si>
  <si>
    <t>PRÓG WYCZERPANIA ALOKACJI***</t>
  </si>
  <si>
    <t>Procent maksymalnej liczby punktów możliwych do zdobycia*</t>
  </si>
  <si>
    <t>Komentarz**</t>
  </si>
  <si>
    <t xml:space="preserve">* nie dotyczy EFS </t>
  </si>
  <si>
    <t>** uzupełnić jedynie w przypadku wniosków po procedurze odwoławczej oraz w przypadku braku możliwości podpisania umowy o dofinansowanie</t>
  </si>
  <si>
    <t>wniosek po procedurze odwoławczej</t>
  </si>
  <si>
    <t>brak możliwości podpisania umowy o dofinansowanie</t>
  </si>
  <si>
    <t>Mazowiecka Jednostka Wdrażania Programów Unijnych</t>
  </si>
  <si>
    <t>brak danych</t>
  </si>
  <si>
    <t>Wnioskowane dofinansowanie ogółem
(UE+BP)</t>
  </si>
  <si>
    <t>nie dotyczy</t>
  </si>
  <si>
    <t>Lista projektów wybranych do dofinansowania w trybie konkursowym dla Regionalnego Programu Operacyjnego Województwa Mazowieckiego 2014-2020 dla konkursu zamkniętego nr RPMA.10.03.01-IP.01-14-029/16, dla Osi Priorytetowej X Edukacja dla rozwoju regionu,  Działania 10.3 Doskonalenie zawodowe, Poddziałania 10.3.1 Doskonalenie zawodowe uczniów RPO WM 2014-2020.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</si>
  <si>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</si>
  <si>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</si>
  <si>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</si>
  <si>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</si>
  <si>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</si>
  <si>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</si>
  <si>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</si>
  <si>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</si>
  <si>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</si>
  <si>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</si>
  <si>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</si>
  <si>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</si>
  <si>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</si>
  <si>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</si>
  <si>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</si>
  <si>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</si>
  <si>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</si>
  <si>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</si>
  <si>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</si>
  <si>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</si>
  <si>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</si>
  <si>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Analiza wykorzystania alokacji w ramach konkursu nr RPMA.10.03.01-IP.01-14-029/16</t>
  </si>
  <si>
    <t>Alokacja na konkurs nr RPMA.10.03.01-IP.01-14-029/16</t>
  </si>
  <si>
    <t>RPMA.10.03.01-14-7125/16</t>
  </si>
  <si>
    <t>RPMA.10.03.01-14-7130/16</t>
  </si>
  <si>
    <t>RPMA.10.03.01-14-7150/16</t>
  </si>
  <si>
    <t>RPMA.10.03.01-14-7149/16</t>
  </si>
  <si>
    <t>RPMA.10.03.01-14-7141/16</t>
  </si>
  <si>
    <t>RPMA.10.03.01-14-7142/16</t>
  </si>
  <si>
    <t>RPMA.10.03.01-14-7165/16</t>
  </si>
  <si>
    <t>RPMA.10.03.01-14-7131/16</t>
  </si>
  <si>
    <t>RPMA.10.03.01-14-7139/16</t>
  </si>
  <si>
    <t>RPMA.10.03.01-14-7140/16</t>
  </si>
  <si>
    <t>RPMA.10.03.01-14-7168/16</t>
  </si>
  <si>
    <t>RPMA.10.03.01-14-7151/16</t>
  </si>
  <si>
    <t>RPMA.10.03.01-14-7153/16</t>
  </si>
  <si>
    <t>RPMA.10.03.01-14-7162/16</t>
  </si>
  <si>
    <t>RPMA.10.03.01-14-7128/16</t>
  </si>
  <si>
    <t>RPMA.10.03.01-14-7147/16</t>
  </si>
  <si>
    <t>RPMA.10.03.01-14-7169/16</t>
  </si>
  <si>
    <t>RPMA.10.03.01-14-7154/16</t>
  </si>
  <si>
    <t>RPMA.10.03.01-14-7160/16</t>
  </si>
  <si>
    <t>RPMA.10.03.01-14-7173/16</t>
  </si>
  <si>
    <t>RPMA.10.03.01-14-7172/16</t>
  </si>
  <si>
    <t>RPMA.10.03.01-14-7177/16</t>
  </si>
  <si>
    <t>RPMA.10.03.01-14-7156/16</t>
  </si>
  <si>
    <t>Młodzi bliżej rynku pracy - kształcenie zawodowe elektroników i informatyków</t>
  </si>
  <si>
    <t>Rozwój potencjału kształcenia zawodowego w Zespole Szkół Budowlanych nr 1 w Płocku</t>
  </si>
  <si>
    <t>Kompleksowy program rozwoju Zespołu Szkół Ponadgimnazjalnych w Przasnyszu</t>
  </si>
  <si>
    <t>Dostosowanie kształcenia zawodowego do potrzeb mazowieckiego rynku pracy w obszarze IT - nowe możliwości dla technika informatyka i teleinformatyka</t>
  </si>
  <si>
    <t>ZAWODU MISTRZOWIE - RYNKU PRACY KRÓLOWIE</t>
  </si>
  <si>
    <t>Staż i praktyka atutem przyszłego pracownika.</t>
  </si>
  <si>
    <t>DRUK 3D W BRANŻY MOTORYZACYJNEJ</t>
  </si>
  <si>
    <t>W przyszłość bez obaw II</t>
  </si>
  <si>
    <t>Międzykierunkowe centrum przygotowania zawodu</t>
  </si>
  <si>
    <t>Dobre kwalifikacje drogą do sukcesu uczniów i uczennic z terenu powiatu wyszkowskiego</t>
  </si>
  <si>
    <t>Zawodowcy na start II</t>
  </si>
  <si>
    <t>Kształcenie zawodowe gwarancją sukcesu</t>
  </si>
  <si>
    <t>Działając wspólnie</t>
  </si>
  <si>
    <t>SZKOŁA Z POLOTEM</t>
  </si>
  <si>
    <t>Staż i dodatkowe uprawnienia podstawą sukcesu w zawodzie</t>
  </si>
  <si>
    <t xml:space="preserve">Zawodowcy na start </t>
  </si>
  <si>
    <t>Kompetencje - Rozwój - Sukces</t>
  </si>
  <si>
    <t>Nowe kwalifikacje zawodowe dla uczniów Dzielnicy Praga Północ</t>
  </si>
  <si>
    <t>Szkoły praktycznych umiejętności i dobrych kwalifikacji w powiecie ostrołęckim</t>
  </si>
  <si>
    <t>Jakość kształcenia szansą wejścia na rynek pracy</t>
  </si>
  <si>
    <t>Rozwój zawodowy szansą na zatrudnienie</t>
  </si>
  <si>
    <t>Energia kompetencji - program wsparcia umiejętności i kompetencji zawodowych uczniów</t>
  </si>
  <si>
    <t>Inwestycja w przyszłość</t>
  </si>
  <si>
    <t>Instytut Rynku Elektronicznego Sp z o.o</t>
  </si>
  <si>
    <t>Gmina - Miasto Płock</t>
  </si>
  <si>
    <t>Powiat Przasnyski</t>
  </si>
  <si>
    <t>DAWIS IT Sp. z o.o.</t>
  </si>
  <si>
    <t>Miasto Siedlce</t>
  </si>
  <si>
    <t>Powiat Pułtuski</t>
  </si>
  <si>
    <t>Akademia Szybkiej Nauki Tadeusz Buzarewicz</t>
  </si>
  <si>
    <t>Gmina Miasto Płock</t>
  </si>
  <si>
    <t>Powiat Wyszkowski</t>
  </si>
  <si>
    <t>Zakład Doskonalenia Zawodowego</t>
  </si>
  <si>
    <t>Powiat Ciechanowski</t>
  </si>
  <si>
    <t>Krajowa Izba Gospodarcza Elektroniki i Telekomunikacji</t>
  </si>
  <si>
    <t>ODDZIAŁ WARSZAWSKI STOWARZYSZENIA INŻYNIERÓW I TECHNIKÓW MECHANIKÓW POLSKICH</t>
  </si>
  <si>
    <t>Powiat Lipski</t>
  </si>
  <si>
    <t>Unia Producenótw i Pracodawców Przemysłu Mięsnego</t>
  </si>
  <si>
    <t>SOLVA S.C. I.Samodulski T.Kisiel</t>
  </si>
  <si>
    <t>Business Center 1 Sp. z o.o.</t>
  </si>
  <si>
    <t>Stowarzyszenie Aktywnego Wspierania Gospodarki</t>
  </si>
  <si>
    <t>V-Systems Sp. z o.o</t>
  </si>
  <si>
    <t>KLS Partners Dariusz Kańtoch</t>
  </si>
  <si>
    <t>Powiat Warszawski Zachodni</t>
  </si>
  <si>
    <t>SYNTEA SPÓŁKA AKCYJNA</t>
  </si>
  <si>
    <t>Kurs Euro EBC z dn. 30.03.2017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</si>
</sst>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zł-415]_-;\-* #,##0.00\ [$zł-415]_-;_-* &quot;-&quot;??\ [$zł-415]_-;_-@_-"/>
    <numFmt numFmtId="165" formatCode="#,##0.0000"/>
    <numFmt numFmtId="166" formatCode="0.0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0"/>
      <name val="Arial"/>
      <family val="2"/>
      <charset val="238"/>
    </font>
    <font>
      <sz val="22"/>
      <color theme="1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6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BE5F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67">
    <xf numFmtId="0" fontId="0" fillId="0" borderId="0" xfId="0"/>
    <xf numFmtId="0" fontId="5" fillId="0" borderId="1" xfId="0" applyFont="1" applyFill="1" applyBorder="1" applyAlignment="1">
      <alignment horizontal="center" vertical="center" wrapText="1" readingOrder="1"/>
    </xf>
    <xf numFmtId="0" fontId="0" fillId="0" borderId="0" xfId="0" applyFill="1"/>
    <xf numFmtId="0" fontId="0" fillId="0" borderId="0" xfId="0" applyBorder="1"/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 readingOrder="1"/>
    </xf>
    <xf numFmtId="164" fontId="2" fillId="4" borderId="1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9" fillId="6" borderId="0" xfId="0" applyFont="1" applyFill="1" applyAlignment="1">
      <alignment vertical="center" wrapText="1"/>
    </xf>
    <xf numFmtId="4" fontId="9" fillId="6" borderId="0" xfId="0" applyNumberFormat="1" applyFont="1" applyFill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10" fillId="6" borderId="0" xfId="0" applyNumberFormat="1" applyFont="1" applyFill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4" fontId="9" fillId="6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 readingOrder="1"/>
    </xf>
    <xf numFmtId="4" fontId="15" fillId="6" borderId="0" xfId="0" applyNumberFormat="1" applyFont="1" applyFill="1" applyAlignment="1">
      <alignment horizontal="center" vertical="center"/>
    </xf>
    <xf numFmtId="4" fontId="15" fillId="6" borderId="5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 readingOrder="1"/>
    </xf>
    <xf numFmtId="4" fontId="16" fillId="8" borderId="1" xfId="0" applyNumberFormat="1" applyFont="1" applyFill="1" applyBorder="1" applyAlignment="1">
      <alignment horizontal="center" vertical="center" readingOrder="1"/>
    </xf>
    <xf numFmtId="4" fontId="11" fillId="8" borderId="1" xfId="4" applyNumberFormat="1" applyFont="1" applyFill="1" applyBorder="1" applyAlignment="1">
      <alignment horizontal="center" vertical="center" wrapText="1" readingOrder="1"/>
    </xf>
    <xf numFmtId="49" fontId="16" fillId="0" borderId="1" xfId="0" applyNumberFormat="1" applyFont="1" applyFill="1" applyBorder="1" applyAlignment="1">
      <alignment horizontal="left" vertical="center"/>
    </xf>
    <xf numFmtId="49" fontId="16" fillId="8" borderId="1" xfId="0" applyNumberFormat="1" applyFont="1" applyFill="1" applyBorder="1" applyAlignment="1">
      <alignment horizontal="left" vertical="center"/>
    </xf>
    <xf numFmtId="4" fontId="0" fillId="0" borderId="0" xfId="0" applyNumberFormat="1"/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 readingOrder="1"/>
    </xf>
    <xf numFmtId="0" fontId="16" fillId="0" borderId="1" xfId="0" applyFont="1" applyFill="1" applyBorder="1" applyAlignment="1">
      <alignment horizontal="left" vertical="center"/>
    </xf>
    <xf numFmtId="4" fontId="16" fillId="8" borderId="1" xfId="0" applyNumberFormat="1" applyFont="1" applyFill="1" applyBorder="1" applyAlignment="1">
      <alignment horizontal="center" vertical="center" wrapText="1" readingOrder="1"/>
    </xf>
    <xf numFmtId="4" fontId="16" fillId="0" borderId="1" xfId="0" applyNumberFormat="1" applyFont="1" applyFill="1" applyBorder="1" applyAlignment="1">
      <alignment horizontal="center" vertical="center" wrapText="1" readingOrder="1"/>
    </xf>
    <xf numFmtId="4" fontId="5" fillId="8" borderId="1" xfId="0" applyNumberFormat="1" applyFont="1" applyFill="1" applyBorder="1" applyAlignment="1">
      <alignment horizontal="center" vertical="center" wrapText="1" readingOrder="1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4" fontId="11" fillId="8" borderId="1" xfId="0" applyNumberFormat="1" applyFont="1" applyFill="1" applyBorder="1" applyAlignment="1">
      <alignment horizontal="center" vertical="center" readingOrder="1"/>
    </xf>
    <xf numFmtId="164" fontId="2" fillId="4" borderId="1" xfId="0" applyNumberFormat="1" applyFont="1" applyFill="1" applyBorder="1" applyAlignment="1">
      <alignment horizontal="center" vertical="center"/>
    </xf>
    <xf numFmtId="166" fontId="16" fillId="8" borderId="1" xfId="0" applyNumberFormat="1" applyFont="1" applyFill="1" applyBorder="1" applyAlignment="1">
      <alignment horizontal="center" vertical="center"/>
    </xf>
    <xf numFmtId="166" fontId="16" fillId="0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165" fontId="15" fillId="2" borderId="0" xfId="0" applyNumberFormat="1" applyFont="1" applyFill="1" applyAlignment="1">
      <alignment horizontal="left" vertical="center" wrapText="1"/>
    </xf>
    <xf numFmtId="165" fontId="15" fillId="2" borderId="0" xfId="0" applyNumberFormat="1" applyFont="1" applyFill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 wrapText="1" readingOrder="1"/>
    </xf>
    <xf numFmtId="0" fontId="11" fillId="4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0" xfId="0" applyFont="1" applyAlignment="1">
      <alignment horizontal="right" vertical="top" wrapText="1"/>
    </xf>
  </cellXfs>
  <cellStyles count="5">
    <cellStyle name="Normalny" xfId="0" builtinId="0"/>
    <cellStyle name="Normalny 2" xfId="2"/>
    <cellStyle name="Normalny_Arkusz1" xfId="4"/>
    <cellStyle name="Procentowy 2" xfId="3"/>
    <cellStyle name="Styl 1" xfId="1"/>
  </cellStyles>
  <dxfs count="10"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</dxf>
    <dxf>
      <border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solid">
          <fgColor indexed="64"/>
          <bgColor rgb="FFC5D9F1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BE5F1"/>
      <color rgb="FFDCE6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4857751</xdr:colOff>
      <xdr:row>0</xdr:row>
      <xdr:rowOff>136072</xdr:rowOff>
    </xdr:from>
    <xdr:to>
      <xdr:col>9</xdr:col>
      <xdr:colOff>74200</xdr:colOff>
      <xdr:row>0</xdr:row>
      <xdr:rowOff>898072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22822" y="571501"/>
          <a:ext cx="8252092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ela3" displayName="Tabela3" ref="D39:J43" totalsRowShown="0" headerRowDxfId="9" dataDxfId="7" headerRowBorderDxfId="8">
  <tableColumns count="7">
    <tableColumn id="1" name="Analiza wykorzystania alokacji w ramach konkursu nr RPMA.10.03.01-IP.01-14-029/16" dataDxfId="6"/>
    <tableColumn id="2" name="Alokacja ogółem_x000a_(EUR)" dataDxfId="5"/>
    <tableColumn id="4" name="UE_x000a_(EUR)" dataDxfId="4"/>
    <tableColumn id="5" name="BP_x000a_(EUR)" dataDxfId="3"/>
    <tableColumn id="3" name="Alokacja ogółem_x000a_(PLN)" dataDxfId="2">
      <calculatedColumnFormula>Tabela3[[#This Row],[Alokacja ogółem
(EUR)]]*E43</calculatedColumnFormula>
    </tableColumn>
    <tableColumn id="6" name="UE_x000a_(PLN)" dataDxfId="1">
      <calculatedColumnFormula>#REF!</calculatedColumnFormula>
    </tableColumn>
    <tableColumn id="7" name="BP_x000a_(PLN)" dataDxfId="0">
      <calculatedColumnFormula>#REF!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tabSelected="1" topLeftCell="G1" zoomScale="80" zoomScaleNormal="80" zoomScaleSheetLayoutView="70" workbookViewId="0">
      <selection activeCell="T3" sqref="T3"/>
    </sheetView>
  </sheetViews>
  <sheetFormatPr defaultRowHeight="15"/>
  <cols>
    <col min="1" max="1" width="7.28515625" customWidth="1"/>
    <col min="2" max="2" width="20.5703125" customWidth="1"/>
    <col min="3" max="3" width="25.5703125" bestFit="1" customWidth="1"/>
    <col min="4" max="4" width="64.28515625" customWidth="1"/>
    <col min="5" max="5" width="32.5703125" customWidth="1"/>
    <col min="6" max="6" width="25.7109375" customWidth="1"/>
    <col min="7" max="10" width="21.42578125" customWidth="1"/>
    <col min="11" max="11" width="24.28515625" customWidth="1"/>
    <col min="12" max="12" width="15.85546875" customWidth="1"/>
    <col min="13" max="13" width="57.85546875" customWidth="1"/>
    <col min="14" max="14" width="10.85546875" bestFit="1" customWidth="1"/>
  </cols>
  <sheetData>
    <row r="1" spans="1:14" s="19" customFormat="1" ht="84" customHeight="1">
      <c r="L1" s="66"/>
      <c r="M1" s="66"/>
    </row>
    <row r="2" spans="1:14" s="3" customFormat="1" ht="82.5" customHeight="1">
      <c r="A2" s="62" t="s">
        <v>34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4" s="3" customFormat="1" ht="99" customHeight="1">
      <c r="A3" s="4" t="s">
        <v>0</v>
      </c>
      <c r="B3" s="4" t="s">
        <v>15</v>
      </c>
      <c r="C3" s="4" t="s">
        <v>5</v>
      </c>
      <c r="D3" s="4" t="s">
        <v>1</v>
      </c>
      <c r="E3" s="4" t="s">
        <v>2</v>
      </c>
      <c r="F3" s="4" t="s">
        <v>16</v>
      </c>
      <c r="G3" s="4" t="s">
        <v>17</v>
      </c>
      <c r="H3" s="4" t="s">
        <v>32</v>
      </c>
      <c r="I3" s="4" t="s">
        <v>20</v>
      </c>
      <c r="J3" s="4" t="s">
        <v>19</v>
      </c>
      <c r="K3" s="4" t="s">
        <v>18</v>
      </c>
      <c r="L3" s="4" t="s">
        <v>24</v>
      </c>
      <c r="M3" s="4" t="s">
        <v>25</v>
      </c>
    </row>
    <row r="4" spans="1:14" ht="54" customHeight="1">
      <c r="A4" s="23" t="s">
        <v>3</v>
      </c>
      <c r="B4" s="56" t="s">
        <v>30</v>
      </c>
      <c r="C4" s="27" t="s">
        <v>58</v>
      </c>
      <c r="D4" s="28" t="s">
        <v>81</v>
      </c>
      <c r="E4" s="28" t="s">
        <v>104</v>
      </c>
      <c r="F4" s="47">
        <v>1850927.35</v>
      </c>
      <c r="G4" s="47">
        <f>F4</f>
        <v>1850927.35</v>
      </c>
      <c r="H4" s="36">
        <v>1665834.6</v>
      </c>
      <c r="I4" s="36">
        <f>F4*80%</f>
        <v>1480741.8800000001</v>
      </c>
      <c r="J4" s="36">
        <f>H4-I4</f>
        <v>185092.71999999997</v>
      </c>
      <c r="K4" s="29">
        <v>111</v>
      </c>
      <c r="L4" s="51" t="s">
        <v>33</v>
      </c>
      <c r="M4" s="51" t="s">
        <v>33</v>
      </c>
      <c r="N4" s="40"/>
    </row>
    <row r="5" spans="1:14" s="2" customFormat="1" ht="46.5" customHeight="1">
      <c r="A5" s="1" t="s">
        <v>4</v>
      </c>
      <c r="B5" s="57" t="s">
        <v>30</v>
      </c>
      <c r="C5" s="38" t="s">
        <v>59</v>
      </c>
      <c r="D5" s="26" t="s">
        <v>82</v>
      </c>
      <c r="E5" s="26" t="s">
        <v>105</v>
      </c>
      <c r="F5" s="48">
        <v>634287.35</v>
      </c>
      <c r="G5" s="48">
        <f t="shared" ref="G5:G26" si="0">F5</f>
        <v>634287.35</v>
      </c>
      <c r="H5" s="35">
        <v>570437.47</v>
      </c>
      <c r="I5" s="43">
        <f t="shared" ref="I5:I26" si="1">F5*80%</f>
        <v>507429.88</v>
      </c>
      <c r="J5" s="43">
        <f t="shared" ref="J5:J26" si="2">H5-I5</f>
        <v>63007.589999999967</v>
      </c>
      <c r="K5" s="31">
        <v>109.5</v>
      </c>
      <c r="L5" s="52" t="s">
        <v>33</v>
      </c>
      <c r="M5" s="52" t="s">
        <v>33</v>
      </c>
    </row>
    <row r="6" spans="1:14" ht="54" customHeight="1">
      <c r="A6" s="23" t="s">
        <v>35</v>
      </c>
      <c r="B6" s="56" t="s">
        <v>30</v>
      </c>
      <c r="C6" s="30" t="s">
        <v>60</v>
      </c>
      <c r="D6" s="28" t="s">
        <v>83</v>
      </c>
      <c r="E6" s="28" t="s">
        <v>106</v>
      </c>
      <c r="F6" s="47">
        <v>1538562</v>
      </c>
      <c r="G6" s="47">
        <f t="shared" si="0"/>
        <v>1538562</v>
      </c>
      <c r="H6" s="45">
        <v>1383842</v>
      </c>
      <c r="I6" s="36">
        <f t="shared" si="1"/>
        <v>1230849.6000000001</v>
      </c>
      <c r="J6" s="36">
        <f t="shared" si="2"/>
        <v>152992.39999999991</v>
      </c>
      <c r="K6" s="32">
        <v>108</v>
      </c>
      <c r="L6" s="51" t="s">
        <v>33</v>
      </c>
      <c r="M6" s="51" t="s">
        <v>33</v>
      </c>
      <c r="N6" s="40"/>
    </row>
    <row r="7" spans="1:14" s="2" customFormat="1" ht="46.5" customHeight="1">
      <c r="A7" s="1" t="s">
        <v>36</v>
      </c>
      <c r="B7" s="57" t="s">
        <v>30</v>
      </c>
      <c r="C7" s="41" t="s">
        <v>61</v>
      </c>
      <c r="D7" s="26" t="s">
        <v>84</v>
      </c>
      <c r="E7" s="26" t="s">
        <v>107</v>
      </c>
      <c r="F7" s="48">
        <v>431975</v>
      </c>
      <c r="G7" s="48">
        <f t="shared" si="0"/>
        <v>431975</v>
      </c>
      <c r="H7" s="46">
        <v>388777.5</v>
      </c>
      <c r="I7" s="43">
        <f t="shared" si="1"/>
        <v>345580</v>
      </c>
      <c r="J7" s="43">
        <f t="shared" si="2"/>
        <v>43197.5</v>
      </c>
      <c r="K7" s="42">
        <v>107</v>
      </c>
      <c r="L7" s="52" t="s">
        <v>33</v>
      </c>
      <c r="M7" s="52" t="s">
        <v>33</v>
      </c>
    </row>
    <row r="8" spans="1:14" ht="54" customHeight="1">
      <c r="A8" s="23" t="s">
        <v>37</v>
      </c>
      <c r="B8" s="56" t="s">
        <v>30</v>
      </c>
      <c r="C8" s="30" t="s">
        <v>62</v>
      </c>
      <c r="D8" s="28" t="s">
        <v>85</v>
      </c>
      <c r="E8" s="28" t="s">
        <v>108</v>
      </c>
      <c r="F8" s="47">
        <v>2162688.75</v>
      </c>
      <c r="G8" s="47">
        <f t="shared" si="0"/>
        <v>2162688.75</v>
      </c>
      <c r="H8" s="45">
        <v>1946419.84</v>
      </c>
      <c r="I8" s="36">
        <f t="shared" si="1"/>
        <v>1730151</v>
      </c>
      <c r="J8" s="36">
        <f t="shared" si="2"/>
        <v>216268.84000000008</v>
      </c>
      <c r="K8" s="32">
        <v>105.5</v>
      </c>
      <c r="L8" s="51" t="s">
        <v>33</v>
      </c>
      <c r="M8" s="51" t="s">
        <v>33</v>
      </c>
    </row>
    <row r="9" spans="1:14" ht="54" customHeight="1">
      <c r="A9" s="1" t="s">
        <v>38</v>
      </c>
      <c r="B9" s="57" t="s">
        <v>30</v>
      </c>
      <c r="C9" s="41" t="s">
        <v>64</v>
      </c>
      <c r="D9" s="26" t="s">
        <v>87</v>
      </c>
      <c r="E9" s="26" t="s">
        <v>110</v>
      </c>
      <c r="F9" s="48">
        <v>823375</v>
      </c>
      <c r="G9" s="48">
        <f>F9</f>
        <v>823375</v>
      </c>
      <c r="H9" s="43">
        <v>741037.5</v>
      </c>
      <c r="I9" s="43">
        <f>F9*80%</f>
        <v>658700</v>
      </c>
      <c r="J9" s="43">
        <f>H9-I9</f>
        <v>82337.5</v>
      </c>
      <c r="K9" s="53">
        <v>103</v>
      </c>
      <c r="L9" s="52" t="s">
        <v>33</v>
      </c>
      <c r="M9" s="52" t="s">
        <v>33</v>
      </c>
    </row>
    <row r="10" spans="1:14" s="2" customFormat="1" ht="46.5" customHeight="1">
      <c r="A10" s="23" t="s">
        <v>39</v>
      </c>
      <c r="B10" s="56" t="s">
        <v>30</v>
      </c>
      <c r="C10" s="39" t="s">
        <v>63</v>
      </c>
      <c r="D10" s="28" t="s">
        <v>86</v>
      </c>
      <c r="E10" s="28" t="s">
        <v>109</v>
      </c>
      <c r="F10" s="47">
        <v>1418577.48</v>
      </c>
      <c r="G10" s="47">
        <f t="shared" si="0"/>
        <v>1418577.48</v>
      </c>
      <c r="H10" s="36">
        <v>1276377.48</v>
      </c>
      <c r="I10" s="36">
        <f t="shared" si="1"/>
        <v>1134861.9839999999</v>
      </c>
      <c r="J10" s="36">
        <f t="shared" si="2"/>
        <v>141515.49600000004</v>
      </c>
      <c r="K10" s="33">
        <v>103</v>
      </c>
      <c r="L10" s="51" t="s">
        <v>33</v>
      </c>
      <c r="M10" s="51" t="s">
        <v>33</v>
      </c>
    </row>
    <row r="11" spans="1:14" s="2" customFormat="1" ht="46.5" customHeight="1">
      <c r="A11" s="1" t="s">
        <v>40</v>
      </c>
      <c r="B11" s="57" t="s">
        <v>30</v>
      </c>
      <c r="C11" s="38" t="s">
        <v>65</v>
      </c>
      <c r="D11" s="26" t="s">
        <v>88</v>
      </c>
      <c r="E11" s="26" t="s">
        <v>105</v>
      </c>
      <c r="F11" s="48">
        <v>511680.83</v>
      </c>
      <c r="G11" s="48">
        <f t="shared" si="0"/>
        <v>511680.83</v>
      </c>
      <c r="H11" s="43">
        <v>460363.43</v>
      </c>
      <c r="I11" s="43">
        <f t="shared" si="1"/>
        <v>409344.66400000005</v>
      </c>
      <c r="J11" s="43">
        <f t="shared" si="2"/>
        <v>51018.765999999945</v>
      </c>
      <c r="K11" s="31">
        <v>102.5</v>
      </c>
      <c r="L11" s="52" t="s">
        <v>33</v>
      </c>
      <c r="M11" s="52" t="s">
        <v>33</v>
      </c>
    </row>
    <row r="12" spans="1:14" ht="54" customHeight="1">
      <c r="A12" s="23" t="s">
        <v>41</v>
      </c>
      <c r="B12" s="56" t="s">
        <v>30</v>
      </c>
      <c r="C12" s="30" t="s">
        <v>66</v>
      </c>
      <c r="D12" s="28" t="s">
        <v>89</v>
      </c>
      <c r="E12" s="28" t="s">
        <v>111</v>
      </c>
      <c r="F12" s="47">
        <v>1904089.64</v>
      </c>
      <c r="G12" s="47">
        <f t="shared" si="0"/>
        <v>1904089.64</v>
      </c>
      <c r="H12" s="37">
        <v>1713680.67</v>
      </c>
      <c r="I12" s="36">
        <f t="shared" si="1"/>
        <v>1523271.7120000001</v>
      </c>
      <c r="J12" s="36">
        <f t="shared" si="2"/>
        <v>190408.95799999987</v>
      </c>
      <c r="K12" s="33">
        <v>101.5</v>
      </c>
      <c r="L12" s="51" t="s">
        <v>33</v>
      </c>
      <c r="M12" s="51" t="s">
        <v>33</v>
      </c>
    </row>
    <row r="13" spans="1:14" s="2" customFormat="1" ht="46.5" customHeight="1">
      <c r="A13" s="1" t="s">
        <v>42</v>
      </c>
      <c r="B13" s="57" t="s">
        <v>30</v>
      </c>
      <c r="C13" s="41" t="s">
        <v>67</v>
      </c>
      <c r="D13" s="26" t="s">
        <v>90</v>
      </c>
      <c r="E13" s="26" t="s">
        <v>112</v>
      </c>
      <c r="F13" s="48">
        <v>1959495.6</v>
      </c>
      <c r="G13" s="48">
        <f t="shared" si="0"/>
        <v>1959495.6</v>
      </c>
      <c r="H13" s="46">
        <v>1763509.96</v>
      </c>
      <c r="I13" s="43">
        <f t="shared" si="1"/>
        <v>1567596.4800000002</v>
      </c>
      <c r="J13" s="43">
        <f t="shared" si="2"/>
        <v>195913.47999999975</v>
      </c>
      <c r="K13" s="34">
        <v>101</v>
      </c>
      <c r="L13" s="52" t="s">
        <v>33</v>
      </c>
      <c r="M13" s="52" t="s">
        <v>33</v>
      </c>
    </row>
    <row r="14" spans="1:14" ht="54" customHeight="1">
      <c r="A14" s="23" t="s">
        <v>43</v>
      </c>
      <c r="B14" s="56" t="s">
        <v>30</v>
      </c>
      <c r="C14" s="27" t="s">
        <v>68</v>
      </c>
      <c r="D14" s="28" t="s">
        <v>91</v>
      </c>
      <c r="E14" s="28" t="s">
        <v>113</v>
      </c>
      <c r="F14" s="47">
        <v>347375</v>
      </c>
      <c r="G14" s="47">
        <f t="shared" si="0"/>
        <v>347375</v>
      </c>
      <c r="H14" s="36">
        <v>312575</v>
      </c>
      <c r="I14" s="36">
        <f t="shared" si="1"/>
        <v>277900</v>
      </c>
      <c r="J14" s="36">
        <f t="shared" si="2"/>
        <v>34675</v>
      </c>
      <c r="K14" s="29">
        <v>100.5</v>
      </c>
      <c r="L14" s="51" t="s">
        <v>33</v>
      </c>
      <c r="M14" s="51" t="s">
        <v>33</v>
      </c>
    </row>
    <row r="15" spans="1:14" s="2" customFormat="1" ht="46.5" customHeight="1">
      <c r="A15" s="1" t="s">
        <v>44</v>
      </c>
      <c r="B15" s="57" t="s">
        <v>30</v>
      </c>
      <c r="C15" s="44" t="s">
        <v>69</v>
      </c>
      <c r="D15" s="26" t="s">
        <v>92</v>
      </c>
      <c r="E15" s="26" t="s">
        <v>114</v>
      </c>
      <c r="F15" s="48">
        <v>997885</v>
      </c>
      <c r="G15" s="48">
        <f t="shared" si="0"/>
        <v>997885</v>
      </c>
      <c r="H15" s="43">
        <v>898013</v>
      </c>
      <c r="I15" s="43">
        <f t="shared" si="1"/>
        <v>798308</v>
      </c>
      <c r="J15" s="43">
        <f t="shared" si="2"/>
        <v>99705</v>
      </c>
      <c r="K15" s="42">
        <v>100</v>
      </c>
      <c r="L15" s="52" t="s">
        <v>33</v>
      </c>
      <c r="M15" s="52" t="s">
        <v>33</v>
      </c>
    </row>
    <row r="16" spans="1:14" ht="54" customHeight="1">
      <c r="A16" s="23" t="s">
        <v>45</v>
      </c>
      <c r="B16" s="56" t="s">
        <v>30</v>
      </c>
      <c r="C16" s="30" t="s">
        <v>70</v>
      </c>
      <c r="D16" s="28" t="s">
        <v>93</v>
      </c>
      <c r="E16" s="28" t="s">
        <v>115</v>
      </c>
      <c r="F16" s="47">
        <v>1946307.12</v>
      </c>
      <c r="G16" s="47">
        <f t="shared" si="0"/>
        <v>1946307.12</v>
      </c>
      <c r="H16" s="37">
        <v>1751676.4</v>
      </c>
      <c r="I16" s="36">
        <f t="shared" si="1"/>
        <v>1557045.6960000002</v>
      </c>
      <c r="J16" s="36">
        <f t="shared" si="2"/>
        <v>194630.70399999968</v>
      </c>
      <c r="K16" s="33">
        <v>99</v>
      </c>
      <c r="L16" s="51" t="s">
        <v>33</v>
      </c>
      <c r="M16" s="51" t="s">
        <v>33</v>
      </c>
    </row>
    <row r="17" spans="1:20" s="2" customFormat="1" ht="71.25" customHeight="1">
      <c r="A17" s="1" t="s">
        <v>46</v>
      </c>
      <c r="B17" s="57" t="s">
        <v>30</v>
      </c>
      <c r="C17" s="38" t="s">
        <v>71</v>
      </c>
      <c r="D17" s="26" t="s">
        <v>94</v>
      </c>
      <c r="E17" s="26" t="s">
        <v>116</v>
      </c>
      <c r="F17" s="48">
        <v>989562.5</v>
      </c>
      <c r="G17" s="48">
        <f t="shared" si="0"/>
        <v>989562.5</v>
      </c>
      <c r="H17" s="43">
        <v>890322.5</v>
      </c>
      <c r="I17" s="43">
        <f t="shared" si="1"/>
        <v>791650</v>
      </c>
      <c r="J17" s="43">
        <f t="shared" si="2"/>
        <v>98672.5</v>
      </c>
      <c r="K17" s="31">
        <v>98.5</v>
      </c>
      <c r="L17" s="52" t="s">
        <v>33</v>
      </c>
      <c r="M17" s="52" t="s">
        <v>33</v>
      </c>
    </row>
    <row r="18" spans="1:20" ht="54" customHeight="1">
      <c r="A18" s="23" t="s">
        <v>47</v>
      </c>
      <c r="B18" s="56" t="s">
        <v>30</v>
      </c>
      <c r="C18" s="30" t="s">
        <v>72</v>
      </c>
      <c r="D18" s="28" t="s">
        <v>95</v>
      </c>
      <c r="E18" s="28" t="s">
        <v>117</v>
      </c>
      <c r="F18" s="47">
        <v>555441.54</v>
      </c>
      <c r="G18" s="47">
        <f t="shared" si="0"/>
        <v>555441.54</v>
      </c>
      <c r="H18" s="36">
        <v>499845.33</v>
      </c>
      <c r="I18" s="36">
        <f t="shared" si="1"/>
        <v>444353.23200000008</v>
      </c>
      <c r="J18" s="36">
        <f t="shared" si="2"/>
        <v>55492.09799999994</v>
      </c>
      <c r="K18" s="32">
        <v>96.5</v>
      </c>
      <c r="L18" s="51" t="s">
        <v>33</v>
      </c>
      <c r="M18" s="51" t="s">
        <v>33</v>
      </c>
    </row>
    <row r="19" spans="1:20" ht="54" customHeight="1">
      <c r="A19" s="1" t="s">
        <v>48</v>
      </c>
      <c r="B19" s="57" t="s">
        <v>30</v>
      </c>
      <c r="C19" s="38" t="s">
        <v>74</v>
      </c>
      <c r="D19" s="26" t="s">
        <v>97</v>
      </c>
      <c r="E19" s="26" t="s">
        <v>119</v>
      </c>
      <c r="F19" s="48">
        <v>571832.5</v>
      </c>
      <c r="G19" s="48">
        <f>F19</f>
        <v>571832.5</v>
      </c>
      <c r="H19" s="43">
        <v>514649.24</v>
      </c>
      <c r="I19" s="43">
        <f>F19*80%</f>
        <v>457466</v>
      </c>
      <c r="J19" s="43">
        <f>H19-I19</f>
        <v>57183.239999999991</v>
      </c>
      <c r="K19" s="34">
        <v>94.5</v>
      </c>
      <c r="L19" s="52" t="s">
        <v>33</v>
      </c>
      <c r="M19" s="52" t="s">
        <v>33</v>
      </c>
    </row>
    <row r="20" spans="1:20" s="2" customFormat="1" ht="46.5" customHeight="1">
      <c r="A20" s="23" t="s">
        <v>49</v>
      </c>
      <c r="B20" s="56" t="s">
        <v>30</v>
      </c>
      <c r="C20" s="27" t="s">
        <v>73</v>
      </c>
      <c r="D20" s="28" t="s">
        <v>96</v>
      </c>
      <c r="E20" s="28" t="s">
        <v>118</v>
      </c>
      <c r="F20" s="47">
        <v>4906153</v>
      </c>
      <c r="G20" s="47">
        <f t="shared" si="0"/>
        <v>4906153</v>
      </c>
      <c r="H20" s="36">
        <v>4415537</v>
      </c>
      <c r="I20" s="36">
        <f t="shared" si="1"/>
        <v>3924922.4000000004</v>
      </c>
      <c r="J20" s="36">
        <f t="shared" si="2"/>
        <v>490614.59999999963</v>
      </c>
      <c r="K20" s="29">
        <v>94.5</v>
      </c>
      <c r="L20" s="51" t="s">
        <v>33</v>
      </c>
      <c r="M20" s="51" t="s">
        <v>33</v>
      </c>
    </row>
    <row r="21" spans="1:20" s="2" customFormat="1" ht="46.5" customHeight="1">
      <c r="A21" s="1" t="s">
        <v>50</v>
      </c>
      <c r="B21" s="57" t="s">
        <v>30</v>
      </c>
      <c r="C21" s="38" t="s">
        <v>75</v>
      </c>
      <c r="D21" s="26" t="s">
        <v>98</v>
      </c>
      <c r="E21" s="26" t="s">
        <v>120</v>
      </c>
      <c r="F21" s="48">
        <v>1569728.4</v>
      </c>
      <c r="G21" s="48">
        <f t="shared" si="0"/>
        <v>1569728.4</v>
      </c>
      <c r="H21" s="43">
        <v>1395156.4</v>
      </c>
      <c r="I21" s="43">
        <f t="shared" si="1"/>
        <v>1255782.72</v>
      </c>
      <c r="J21" s="43">
        <f t="shared" si="2"/>
        <v>139373.67999999993</v>
      </c>
      <c r="K21" s="31">
        <v>93</v>
      </c>
      <c r="L21" s="52" t="s">
        <v>33</v>
      </c>
      <c r="M21" s="52" t="s">
        <v>33</v>
      </c>
    </row>
    <row r="22" spans="1:20" ht="51" customHeight="1">
      <c r="A22" s="23" t="s">
        <v>51</v>
      </c>
      <c r="B22" s="56" t="s">
        <v>30</v>
      </c>
      <c r="C22" s="39" t="s">
        <v>76</v>
      </c>
      <c r="D22" s="28" t="s">
        <v>99</v>
      </c>
      <c r="E22" s="28" t="s">
        <v>121</v>
      </c>
      <c r="F22" s="47">
        <v>696690</v>
      </c>
      <c r="G22" s="47">
        <f t="shared" si="0"/>
        <v>696690</v>
      </c>
      <c r="H22" s="49">
        <v>627021</v>
      </c>
      <c r="I22" s="36">
        <f t="shared" si="1"/>
        <v>557352</v>
      </c>
      <c r="J22" s="36">
        <f t="shared" si="2"/>
        <v>69669</v>
      </c>
      <c r="K22" s="33">
        <v>93</v>
      </c>
      <c r="L22" s="51" t="s">
        <v>33</v>
      </c>
      <c r="M22" s="51" t="s">
        <v>33</v>
      </c>
    </row>
    <row r="23" spans="1:20" s="2" customFormat="1" ht="48.75" customHeight="1">
      <c r="A23" s="1" t="s">
        <v>52</v>
      </c>
      <c r="B23" s="57" t="s">
        <v>30</v>
      </c>
      <c r="C23" s="44" t="s">
        <v>77</v>
      </c>
      <c r="D23" s="26" t="s">
        <v>100</v>
      </c>
      <c r="E23" s="26" t="s">
        <v>122</v>
      </c>
      <c r="F23" s="48">
        <v>712732.5</v>
      </c>
      <c r="G23" s="48">
        <f t="shared" si="0"/>
        <v>712732.5</v>
      </c>
      <c r="H23" s="43">
        <v>635932.5</v>
      </c>
      <c r="I23" s="43">
        <f t="shared" si="1"/>
        <v>570186</v>
      </c>
      <c r="J23" s="43">
        <f t="shared" si="2"/>
        <v>65746.5</v>
      </c>
      <c r="K23" s="42">
        <v>90.5</v>
      </c>
      <c r="L23" s="52" t="s">
        <v>33</v>
      </c>
      <c r="M23" s="52" t="s">
        <v>33</v>
      </c>
    </row>
    <row r="24" spans="1:20" ht="54" customHeight="1">
      <c r="A24" s="23" t="s">
        <v>53</v>
      </c>
      <c r="B24" s="56" t="s">
        <v>30</v>
      </c>
      <c r="C24" s="30" t="s">
        <v>78</v>
      </c>
      <c r="D24" s="28" t="s">
        <v>101</v>
      </c>
      <c r="E24" s="28" t="s">
        <v>123</v>
      </c>
      <c r="F24" s="47">
        <v>817555.43</v>
      </c>
      <c r="G24" s="47">
        <f t="shared" si="0"/>
        <v>817555.43</v>
      </c>
      <c r="H24" s="45">
        <v>735735.43</v>
      </c>
      <c r="I24" s="36">
        <f t="shared" si="1"/>
        <v>654044.34400000004</v>
      </c>
      <c r="J24" s="36">
        <f t="shared" si="2"/>
        <v>81691.08600000001</v>
      </c>
      <c r="K24" s="32">
        <v>89</v>
      </c>
      <c r="L24" s="51" t="s">
        <v>33</v>
      </c>
      <c r="M24" s="51" t="s">
        <v>33</v>
      </c>
    </row>
    <row r="25" spans="1:20" s="2" customFormat="1" ht="46.5" customHeight="1">
      <c r="A25" s="1" t="s">
        <v>54</v>
      </c>
      <c r="B25" s="57" t="s">
        <v>30</v>
      </c>
      <c r="C25" s="44" t="s">
        <v>79</v>
      </c>
      <c r="D25" s="26" t="s">
        <v>102</v>
      </c>
      <c r="E25" s="26" t="s">
        <v>124</v>
      </c>
      <c r="F25" s="48">
        <v>1887834</v>
      </c>
      <c r="G25" s="48">
        <f t="shared" si="0"/>
        <v>1887834</v>
      </c>
      <c r="H25" s="43">
        <v>1698930.49</v>
      </c>
      <c r="I25" s="43">
        <f t="shared" si="1"/>
        <v>1510267.2000000002</v>
      </c>
      <c r="J25" s="43">
        <f t="shared" si="2"/>
        <v>188663.2899999998</v>
      </c>
      <c r="K25" s="42">
        <v>85</v>
      </c>
      <c r="L25" s="52" t="s">
        <v>33</v>
      </c>
      <c r="M25" s="52" t="s">
        <v>33</v>
      </c>
    </row>
    <row r="26" spans="1:20" ht="54" customHeight="1">
      <c r="A26" s="23" t="s">
        <v>55</v>
      </c>
      <c r="B26" s="56" t="s">
        <v>30</v>
      </c>
      <c r="C26" s="39" t="s">
        <v>80</v>
      </c>
      <c r="D26" s="28" t="s">
        <v>103</v>
      </c>
      <c r="E26" s="28" t="s">
        <v>125</v>
      </c>
      <c r="F26" s="47">
        <v>12354303.5</v>
      </c>
      <c r="G26" s="47">
        <f t="shared" si="0"/>
        <v>12354303.5</v>
      </c>
      <c r="H26" s="49">
        <v>11022813.5</v>
      </c>
      <c r="I26" s="36">
        <f t="shared" si="1"/>
        <v>9883442.8000000007</v>
      </c>
      <c r="J26" s="36">
        <f t="shared" si="2"/>
        <v>1139370.6999999993</v>
      </c>
      <c r="K26" s="33">
        <v>81</v>
      </c>
      <c r="L26" s="51" t="s">
        <v>33</v>
      </c>
      <c r="M26" s="51" t="s">
        <v>33</v>
      </c>
    </row>
    <row r="27" spans="1:20" s="2" customFormat="1" ht="30" customHeight="1">
      <c r="A27"/>
      <c r="B27" s="22" t="s">
        <v>31</v>
      </c>
      <c r="C27" s="22" t="s">
        <v>31</v>
      </c>
      <c r="D27" s="22" t="s">
        <v>31</v>
      </c>
      <c r="E27" s="7" t="s">
        <v>6</v>
      </c>
      <c r="F27" s="50">
        <f>SUM(F4:F26)</f>
        <v>41589059.489999995</v>
      </c>
      <c r="G27" s="50">
        <f>SUM(G4:G26)</f>
        <v>41589059.489999995</v>
      </c>
      <c r="H27" s="50">
        <f>SUM(H4:H26)</f>
        <v>37308488.239999995</v>
      </c>
      <c r="I27" s="50">
        <f>SUM(I4:I26)</f>
        <v>33271247.592000004</v>
      </c>
      <c r="J27" s="50">
        <f>SUM(J4:J26)</f>
        <v>4037240.6479999982</v>
      </c>
      <c r="K27" s="22" t="s">
        <v>31</v>
      </c>
      <c r="L27" s="22" t="s">
        <v>31</v>
      </c>
      <c r="M27" s="22" t="s">
        <v>31</v>
      </c>
      <c r="N27"/>
      <c r="O27"/>
      <c r="P27"/>
      <c r="Q27"/>
      <c r="R27"/>
      <c r="S27"/>
      <c r="T27"/>
    </row>
    <row r="29" spans="1:20" ht="27">
      <c r="A29" s="63" t="s">
        <v>23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5"/>
    </row>
    <row r="30" spans="1:20" s="3" customFormat="1" ht="99" customHeight="1">
      <c r="A30" s="4" t="s">
        <v>0</v>
      </c>
      <c r="B30" s="4" t="s">
        <v>15</v>
      </c>
      <c r="C30" s="4" t="s">
        <v>5</v>
      </c>
      <c r="D30" s="4" t="s">
        <v>1</v>
      </c>
      <c r="E30" s="4" t="s">
        <v>2</v>
      </c>
      <c r="F30" s="4" t="s">
        <v>16</v>
      </c>
      <c r="G30" s="4" t="s">
        <v>17</v>
      </c>
      <c r="H30" s="4" t="s">
        <v>21</v>
      </c>
      <c r="I30" s="4" t="s">
        <v>20</v>
      </c>
      <c r="J30" s="4" t="s">
        <v>19</v>
      </c>
      <c r="K30" s="4" t="s">
        <v>18</v>
      </c>
      <c r="L30" s="4" t="s">
        <v>24</v>
      </c>
      <c r="M30" s="4" t="s">
        <v>25</v>
      </c>
    </row>
    <row r="31" spans="1:20" s="2" customFormat="1" ht="30" customHeight="1">
      <c r="A31" s="5" t="s">
        <v>3</v>
      </c>
      <c r="B31" s="58" t="s">
        <v>33</v>
      </c>
      <c r="C31" s="58" t="s">
        <v>33</v>
      </c>
      <c r="D31" s="58" t="s">
        <v>33</v>
      </c>
      <c r="E31" s="58" t="s">
        <v>33</v>
      </c>
      <c r="F31" s="58" t="s">
        <v>33</v>
      </c>
      <c r="G31" s="58" t="s">
        <v>33</v>
      </c>
      <c r="H31" s="58" t="s">
        <v>33</v>
      </c>
      <c r="I31" s="58" t="s">
        <v>33</v>
      </c>
      <c r="J31" s="58" t="s">
        <v>33</v>
      </c>
      <c r="K31" s="58" t="s">
        <v>33</v>
      </c>
      <c r="L31" s="58" t="s">
        <v>33</v>
      </c>
      <c r="M31" s="58" t="s">
        <v>33</v>
      </c>
      <c r="N31"/>
      <c r="O31"/>
      <c r="P31"/>
      <c r="Q31"/>
      <c r="R31"/>
      <c r="S31"/>
      <c r="T31"/>
    </row>
    <row r="32" spans="1:20" s="2" customFormat="1" ht="30" customHeight="1">
      <c r="A32"/>
      <c r="B32" s="22" t="s">
        <v>31</v>
      </c>
      <c r="C32" s="22" t="s">
        <v>31</v>
      </c>
      <c r="D32" s="22" t="s">
        <v>31</v>
      </c>
      <c r="E32" s="7" t="s">
        <v>6</v>
      </c>
      <c r="F32" s="6">
        <f t="shared" ref="F32:J32" si="3">SUM(F31:F31)</f>
        <v>0</v>
      </c>
      <c r="G32" s="6">
        <f t="shared" si="3"/>
        <v>0</v>
      </c>
      <c r="H32" s="6">
        <f t="shared" si="3"/>
        <v>0</v>
      </c>
      <c r="I32" s="6">
        <f t="shared" si="3"/>
        <v>0</v>
      </c>
      <c r="J32" s="6">
        <f t="shared" si="3"/>
        <v>0</v>
      </c>
      <c r="K32" s="22" t="s">
        <v>31</v>
      </c>
      <c r="L32" s="22" t="s">
        <v>31</v>
      </c>
      <c r="M32" s="22" t="s">
        <v>31</v>
      </c>
      <c r="N32"/>
      <c r="O32"/>
      <c r="P32"/>
      <c r="Q32"/>
      <c r="R32"/>
      <c r="S32"/>
      <c r="T32"/>
    </row>
    <row r="33" spans="1:20" s="2" customFormat="1" ht="17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s="2" customFormat="1" ht="17.25" customHeight="1">
      <c r="A34" s="20" t="s">
        <v>26</v>
      </c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>
      <c r="A35" s="20" t="s">
        <v>27</v>
      </c>
    </row>
    <row r="36" spans="1:20">
      <c r="A36" s="20" t="s">
        <v>22</v>
      </c>
    </row>
    <row r="39" spans="1:20" ht="60.75">
      <c r="D39" s="9" t="s">
        <v>56</v>
      </c>
      <c r="E39" s="15" t="s">
        <v>11</v>
      </c>
      <c r="F39" s="15" t="s">
        <v>13</v>
      </c>
      <c r="G39" s="18" t="s">
        <v>10</v>
      </c>
      <c r="H39" s="15" t="s">
        <v>12</v>
      </c>
      <c r="I39" s="15" t="s">
        <v>14</v>
      </c>
      <c r="J39" s="18" t="s">
        <v>9</v>
      </c>
    </row>
    <row r="40" spans="1:20" ht="42" customHeight="1">
      <c r="D40" s="10" t="s">
        <v>57</v>
      </c>
      <c r="E40" s="11">
        <v>11250000</v>
      </c>
      <c r="F40" s="11">
        <v>10000000</v>
      </c>
      <c r="G40" s="13">
        <v>1250000</v>
      </c>
      <c r="H40" s="16">
        <f>Tabela3[[#This Row],[Alokacja ogółem
(EUR)]]*E43</f>
        <v>47512125</v>
      </c>
      <c r="I40" s="16">
        <f>Tabela3[[#This Row],[UE
(EUR)]]*E43</f>
        <v>42233000</v>
      </c>
      <c r="J40" s="16">
        <f>Tabela3[[#This Row],[BP
(EUR)]]*E43</f>
        <v>5279125</v>
      </c>
    </row>
    <row r="41" spans="1:20" ht="88.5" customHeight="1">
      <c r="D41" s="8" t="s">
        <v>7</v>
      </c>
      <c r="E41" s="12">
        <f>Tabela3[[#This Row],[Alokacja ogółem
(PLN)]]/E43</f>
        <v>8833965.9129117019</v>
      </c>
      <c r="F41" s="61">
        <v>7878021.3499999996</v>
      </c>
      <c r="G41" s="14">
        <f>Tabela3[[#This Row],[BP
(PLN)]]/E43</f>
        <v>955944.55709989776</v>
      </c>
      <c r="H41" s="17">
        <f>H27</f>
        <v>37308488.239999995</v>
      </c>
      <c r="I41" s="17">
        <f>I27</f>
        <v>33271247.592000004</v>
      </c>
      <c r="J41" s="17">
        <f>J27</f>
        <v>4037240.6479999982</v>
      </c>
    </row>
    <row r="42" spans="1:20" ht="47.25" customHeight="1">
      <c r="D42" s="10" t="s">
        <v>8</v>
      </c>
      <c r="E42" s="11">
        <f>E40-E41</f>
        <v>2416034.0870882981</v>
      </c>
      <c r="F42" s="24">
        <f t="shared" ref="F42:J42" si="4">F40-F41</f>
        <v>2121978.6500000004</v>
      </c>
      <c r="G42" s="24">
        <f>G40-G41</f>
        <v>294055.44290010224</v>
      </c>
      <c r="H42" s="25">
        <f>Tabela3[[#This Row],[Alokacja ogółem
(EUR)]]*E43</f>
        <v>10203636.760000009</v>
      </c>
      <c r="I42" s="25">
        <f t="shared" si="4"/>
        <v>8961752.4079999961</v>
      </c>
      <c r="J42" s="25">
        <f t="shared" si="4"/>
        <v>1241884.3520000018</v>
      </c>
    </row>
    <row r="43" spans="1:20" ht="45" customHeight="1">
      <c r="D43" s="54" t="s">
        <v>126</v>
      </c>
      <c r="E43" s="55">
        <v>4.2233000000000001</v>
      </c>
      <c r="F43" s="22" t="s">
        <v>31</v>
      </c>
      <c r="G43" s="22" t="s">
        <v>31</v>
      </c>
      <c r="H43" s="22" t="s">
        <v>31</v>
      </c>
      <c r="I43" s="22" t="s">
        <v>31</v>
      </c>
      <c r="J43" s="22" t="s">
        <v>31</v>
      </c>
    </row>
    <row r="44" spans="1:20" ht="66.75" customHeight="1"/>
    <row r="46" spans="1:20">
      <c r="F46" s="40"/>
    </row>
    <row r="48" spans="1:20">
      <c r="D48" s="59"/>
      <c r="E48" s="60"/>
    </row>
  </sheetData>
  <autoFilter ref="A3:M27"/>
  <mergeCells count="3">
    <mergeCell ref="A2:M2"/>
    <mergeCell ref="A29:M29"/>
    <mergeCell ref="L1:M1"/>
  </mergeCells>
  <pageMargins left="0.31496062992125984" right="0.31496062992125984" top="0.74803149606299213" bottom="0.74803149606299213" header="0.31496062992125984" footer="0.31496062992125984"/>
  <pageSetup paperSize="9" scale="39" fitToHeight="0" orientation="landscape" r:id="rId1"/>
  <rowBreaks count="1" manualBreakCount="1">
    <brk id="43" max="12" man="1"/>
  </rowBreaks>
  <ignoredErrors>
    <ignoredError sqref="H43:J43 I42:J42" calculatedColumn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roszę wybrać z listy rozwijanej" error="proszę wybrać z listy rozwijanej">
          <x14:formula1>
            <xm:f>Arkusz1!$A$1:$A$2</xm:f>
          </x14:formula1>
          <xm:sqref>M28 M4 M33 M6 M8 M9 M12 M14 M16 M18 M19 M22 M24 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5"/>
  <cols>
    <col min="1" max="1" width="50.42578125" customWidth="1"/>
  </cols>
  <sheetData>
    <row r="1" spans="1:1">
      <c r="A1" s="21" t="s">
        <v>28</v>
      </c>
    </row>
    <row r="2" spans="1:1">
      <c r="A2" s="21" t="s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Lista projektów </vt:lpstr>
      <vt:lpstr>Arkusz1</vt:lpstr>
      <vt:lpstr>'Lista projektów 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Ewa Kowalsky</cp:lastModifiedBy>
  <cp:lastPrinted>2017-03-24T11:20:47Z</cp:lastPrinted>
  <dcterms:created xsi:type="dcterms:W3CDTF">2015-06-15T08:53:48Z</dcterms:created>
  <dcterms:modified xsi:type="dcterms:W3CDTF">2017-04-11T11:58:14Z</dcterms:modified>
</cp:coreProperties>
</file>