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queryTables/queryTable1.xml" ContentType="application/vnd.openxmlformats-officedocument.spreadsheetml.query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queryTables/queryTable2.xml" ContentType="application/vnd.openxmlformats-officedocument.spreadsheetml.queryTable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connections.xml" ContentType="application/vnd.openxmlformats-officedocument.spreadsheetml.connection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tables/table5.xml" ContentType="application/vnd.openxmlformats-officedocument.spreadsheetml.table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360" yWindow="120" windowWidth="5715" windowHeight="3855" activeTab="1"/>
  </bookViews>
  <sheets>
    <sheet name="kurs 2015" sheetId="4" r:id="rId1"/>
    <sheet name="Lista projektów " sheetId="3" r:id="rId2"/>
  </sheets>
  <definedNames>
    <definedName name="_xlnm.Print_Area" localSheetId="1">'Lista projektów '!$A$1:$J$5</definedName>
    <definedName name="owssvr_1" localSheetId="0" hidden="1">'kurs 2015'!$B$3:$G$30</definedName>
    <definedName name="owssvr_2" localSheetId="0" hidden="1">'kurs 2015'!$B$88:$H$113</definedName>
    <definedName name="_xlnm.Print_Titles" localSheetId="0">'kurs 2015'!$3:$3</definedName>
  </definedNames>
  <calcPr calcId="125725"/>
</workbook>
</file>

<file path=xl/calcChain.xml><?xml version="1.0" encoding="utf-8"?>
<calcChain xmlns="http://schemas.openxmlformats.org/spreadsheetml/2006/main">
  <c r="F116" i="4"/>
  <c r="I100"/>
  <c r="I99"/>
  <c r="I98"/>
  <c r="I97"/>
  <c r="I96"/>
  <c r="I95"/>
  <c r="I94"/>
  <c r="I93"/>
  <c r="I92"/>
  <c r="I91"/>
  <c r="I90"/>
  <c r="I89"/>
  <c r="G85"/>
  <c r="F119" s="1"/>
  <c r="F85"/>
  <c r="E85"/>
  <c r="I84"/>
  <c r="I83"/>
  <c r="I82"/>
  <c r="I81"/>
  <c r="I80"/>
  <c r="I79"/>
  <c r="I78"/>
  <c r="I77"/>
  <c r="I76"/>
  <c r="I75"/>
  <c r="I74"/>
  <c r="I73"/>
  <c r="I72"/>
  <c r="I71"/>
  <c r="I70"/>
  <c r="I69"/>
  <c r="I68"/>
  <c r="I67"/>
  <c r="I66"/>
  <c r="I65"/>
  <c r="I64"/>
  <c r="I63"/>
  <c r="I62"/>
  <c r="I61"/>
  <c r="I60"/>
  <c r="I59"/>
  <c r="I58"/>
  <c r="I57"/>
  <c r="I56"/>
  <c r="I55"/>
  <c r="I54"/>
  <c r="I53"/>
  <c r="I52"/>
  <c r="I51"/>
  <c r="I50"/>
  <c r="I49"/>
  <c r="I48"/>
  <c r="I47"/>
  <c r="I46"/>
  <c r="I45"/>
  <c r="I44"/>
  <c r="I43"/>
  <c r="I42"/>
  <c r="I41"/>
  <c r="I40"/>
  <c r="I39"/>
  <c r="I38"/>
  <c r="I37"/>
  <c r="I36"/>
  <c r="I35"/>
  <c r="G31"/>
  <c r="F117" s="1"/>
  <c r="E117" s="1"/>
  <c r="E118" s="1"/>
  <c r="F31"/>
  <c r="E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I4"/>
  <c r="F120" l="1"/>
  <c r="E120" s="1"/>
  <c r="E119"/>
  <c r="F118"/>
</calcChain>
</file>

<file path=xl/connections.xml><?xml version="1.0" encoding="utf-8"?>
<connections xmlns="http://schemas.openxmlformats.org/spreadsheetml/2006/main">
  <connection id="1" odcFile="C:\Users\p.ostalowski\AppData\Local\Microsoft\Windows\Temporary Internet Files\Content.IE5\4WL8MPPT\owssvr.iqy" keepAlive="1" name="owssvr11" type="5" refreshedVersion="3" minRefreshableVersion="3" saveData="1">
    <dbPr connection="Provider=Microsoft.Office.List.OLEDB.2.0;Data Source=&quot;&quot;;ApplicationName=Excel;Version=12.0.0.0" command="&lt;LIST&gt;&lt;VIEWGUID&gt;{1C40A2BA-28D2-4C43-BF05-86A8C032945E}&lt;/VIEWGUID&gt;&lt;LISTNAME&gt;{5D3081DB-9909-43B7-8588-FCC04FE6B52E}&lt;/LISTNAME&gt;&lt;LISTWEB&gt;http://194.181.83.28/_vti_bin&lt;/LISTWEB&gt;&lt;LISTSUBWEB&gt;&lt;/LISTSUBWEB&gt;&lt;ROOTFOLDER&gt;/Lists/Wnioski&lt;/ROOTFOLDER&gt;&lt;/LIST&gt;" commandType="5"/>
  </connection>
  <connection id="2" odcFile="C:\Users\p.ostalowski\AppData\Local\Microsoft\Windows\Temporary Internet Files\Content.IE5\4SZOK5EB\owssvr.iqy" keepAlive="1" name="owssvr2" type="5" refreshedVersion="3" minRefreshableVersion="3" saveData="1">
    <dbPr connection="Provider=Microsoft.Office.List.OLEDB.2.0;Data Source=&quot;&quot;;ApplicationName=Excel;Version=12.0.0.0" command="&lt;LIST&gt;&lt;VIEWGUID&gt;{1C40A2BA-28D2-4C43-BF05-86A8C032945E}&lt;/VIEWGUID&gt;&lt;LISTNAME&gt;{5D3081DB-9909-43B7-8588-FCC04FE6B52E}&lt;/LISTNAME&gt;&lt;LISTWEB&gt;http://194.181.83.28/_vti_bin&lt;/LISTWEB&gt;&lt;LISTSUBWEB&gt;&lt;/LISTSUBWEB&gt;&lt;ROOTFOLDER&gt;/Lists/Wnioski&lt;/ROOTFOLDER&gt;&lt;/LIST&gt;" commandType="5"/>
  </connection>
</connections>
</file>

<file path=xl/sharedStrings.xml><?xml version="1.0" encoding="utf-8"?>
<sst xmlns="http://schemas.openxmlformats.org/spreadsheetml/2006/main" count="469" uniqueCount="426">
  <si>
    <t>Lp.</t>
  </si>
  <si>
    <t>Tytuł projektu</t>
  </si>
  <si>
    <t>Wartość projektu</t>
  </si>
  <si>
    <t>Wyniki oceny [gdy oceniane kryteria miały charakter punktowy]</t>
  </si>
  <si>
    <t>Wartość unijnego dofinansowania</t>
  </si>
  <si>
    <t>Poddziałanie</t>
  </si>
  <si>
    <t>Nazwa wnioskodawcy</t>
  </si>
  <si>
    <t xml:space="preserve">Priorytet/Działanie </t>
  </si>
  <si>
    <t>Instytucja organizująca konkurs / Instytucja prowadząca nabór</t>
  </si>
  <si>
    <t>1.</t>
  </si>
  <si>
    <t>Mazowiecka Jednostka Wdrażania programów unijnych</t>
  </si>
  <si>
    <t>e-zdrowie@SPZOZ Garwolin - usługi elektroniczne, jako fundament budowy nowego modelu dostępu do danych i świadczeń medycznych</t>
  </si>
  <si>
    <t>Informatyzacja Instytutu Matki i Dziecka w celu wprowadzenia elektronicznego systemu zarządzania dokumentacją medyczną oraz świadczenia usług on-line.</t>
  </si>
  <si>
    <t>Wdrożenie  e-usług oraz Elektronicznej Dokumentacji Medycznej w KiMed oraz w podmiotach partnerskich</t>
  </si>
  <si>
    <t>eZdrowie-SPZOZ w Siedlcach na miarę XXI wieku</t>
  </si>
  <si>
    <t>E-usługi w SPZZOZ w Wyszkowie</t>
  </si>
  <si>
    <t>Nowoczesny Szpital, Nowoczesny ZOZ</t>
  </si>
  <si>
    <t>„Wdrożenie usług E-zdrowie w SP ZOZ Nowe Miasto nad Pilicą”</t>
  </si>
  <si>
    <t>Zastosowanie technik komunikacyjno-informatycznych w opiece nad pacjentami na terenie wschodniego Mazowsza</t>
  </si>
  <si>
    <t xml:space="preserve">E-zdrowie dla Mazowsza </t>
  </si>
  <si>
    <t>E- usługi dla Mazowsza - informatyzacja SPZOZ-ZZ w Makowie Mazowieckim</t>
  </si>
  <si>
    <t>„Rozwój e-usług i ich integracja z systemem informatycznym z wykorzystaniem innowacyjnych technologii w SPS Szpitalu Zachodnim im. Jana Pawła II w Grodzisku Mazowieckim”.</t>
  </si>
  <si>
    <t>Informatyzacja Radomskiej Stacji Pogotowia Ratunkowego w Radomiu wraz z wdrożeniem e-usług dla pacjentów</t>
  </si>
  <si>
    <t>Wdrożenie zintegrowanego systemu informatycznego dla SGPZOZ w Błoniu i MSPZOZ w Kobyłce obejmującego wprowadzenie Elektronicznej Dokumentacji Medycznej, Elektroniczny Obieg Dokumentów, świadczenie e-usług oraz automatyzację procesów z Partnerami.</t>
  </si>
  <si>
    <t>Platforma e-usług MWOMP</t>
  </si>
  <si>
    <t>Poprawa jakości i dostępności świadczeń zdrowotnych dzięki wdrożeniu e-usług w Powiatowym Centrum Medycznym w Grójcu</t>
  </si>
  <si>
    <t>„Kompleksowa informatyzacja SPZZOZ w Lipsku w celu wdrożenia elektronicznej dokumentacji medycznej i e-usług”</t>
  </si>
  <si>
    <t>„Informatyzacja w celu wdrożenia EDM wraz z uruchomieniem e-usług w Samodzielnym Publicznym Zespole Zakładów Lecznictwa Otwartego Warszawa-Żoliborz”</t>
  </si>
  <si>
    <t>"Wprowadzenie e-usług w drodze rozbudowy infrastruktury ICT w Nowodworskim Centrum Medycznym"</t>
  </si>
  <si>
    <t>Rozwój e-usług w drodze rozbudowy infrastruktury IT w Szpitalu Bielańskim w Warszawie, w tym rozwiązań umożliwiających bezpieczne przetwarzanie i wymianę danych.</t>
  </si>
  <si>
    <t>Informatyzacja oraz wdrożenie elektronicznej dokumentacji medycznej za pomocą e- usługi w Medical Center.</t>
  </si>
  <si>
    <t>Poprawa dostępności do ambulatoryjnych usług medycznych w zakresie zdrowia psychicznego poprzez wdrażanie form konsultacji i terapii – e-Terapia w Szpitalu Nowowiejskim w Warszawie</t>
  </si>
  <si>
    <t>Wdrożenie e-usług w Szpitalu w Sierpcu w celu poprawy jakości i dostępności ochrony zdrowia</t>
  </si>
  <si>
    <t>Rozbudowa funkcjonalna e-platformy medycznej dla mieszkańców subregionu siedleckiego.</t>
  </si>
  <si>
    <t>„Rozwój Palium sp. z o.o. poprzez wdrożenie systemu elektronicznej dokumentacji medycznej i świadczenia e-usług medycznych”.</t>
  </si>
  <si>
    <t xml:space="preserve">Rozwój e-usług medycznych w Centrum Zdrowia Mazowsza Zachodniego Sp. z o.o. w Żyrardowie
</t>
  </si>
  <si>
    <t>„E-zdrowie - wzrost jakości i dostępności usług medycznych poprzez wdrożenie Zintegrowanego Systemu Informatycznego w placówkach partnerskich-  Samodzielny Publiczny Zakład Opieki Zdrowotnej w Izabelinie i Samodzielny Publiczny Zakład Opieki Zdrowotnej Gminny Ośrodek Zdrowia w Brochowie”</t>
  </si>
  <si>
    <t>Informatyzacja oraz wdrożenie e-usług w Samodzielnym Publicznym Zespole Zakładów Opieki Zdrowotnej w Pionkach</t>
  </si>
  <si>
    <t>Samodzielny Publiczny Zakład Opieki Zdrowotnej w Garwolinie</t>
  </si>
  <si>
    <t>Instytut Matki i Dziecka</t>
  </si>
  <si>
    <t>CENTRUM REHABILITACJI KIMED KINGA BLOCH, MICHAŁ ZAGÓRSKI SPÓŁKA JAWNA</t>
  </si>
  <si>
    <t>Samodzielny Publiczny Zakład Opieki Zdrowotnej w Siedlcach</t>
  </si>
  <si>
    <t>Samodzielny Publiczny Zespół Zakładów Opieki Zdrowotnej w Wyszkowie</t>
  </si>
  <si>
    <t>Centrum Onkologii Instytut im. Marii Skłodowskiej - Curie</t>
  </si>
  <si>
    <t xml:space="preserve">SAMODZIELNY PUBLICZNY ZAKŁAD OPIEKI ZDROWOTNEJ W NOWYM MIEŚCIE NAD PILICĄ
</t>
  </si>
  <si>
    <t>Centrum Medyczno - Diagnostyczne Spółka z ograniczoną odpowiedzialnością</t>
  </si>
  <si>
    <t xml:space="preserve">Grupa Zdrowie Arkadiusz Chmieliński </t>
  </si>
  <si>
    <t>Samodzielny Publiczny Zakład Opieki Zdrowotnej - Zespół Zakładów</t>
  </si>
  <si>
    <t>SAMODZIELNY PUBLICZNY SPECJALISTYCZNY SZPITAL ZACHODNI IM. JANA PAWŁA II W GRODZISKU MAZOWIECKIM</t>
  </si>
  <si>
    <t>Radomska Stacja Pogotowia Ratunkowego w Radomiu</t>
  </si>
  <si>
    <t>SAMODZIELNY GMINNY PUBLICZNY ZAKŁAD OPIEKI ZDROWOTNEJ W BŁONIU</t>
  </si>
  <si>
    <t>Mazowiecki Wojewódzki Ośrodek Medycyny Pracy</t>
  </si>
  <si>
    <t>Powiatowe Centrum Medyczne w Grójcu Sp. z o. o.</t>
  </si>
  <si>
    <t>SAMODZIELNY PUBLICZNY ZESPÓŁ ZAKŁADÓW OPIEKI ZDROWOTNEJ</t>
  </si>
  <si>
    <t>SAMODZIELNY PUBLICZNY ZESPÓŁ ZAKŁADÓW LECZNICTWA OTWARTEGO WARSZAWA-ŻOLIBORZ</t>
  </si>
  <si>
    <t>NOWODWORSKIE CENTRUM MEDYCZNE W NOWYM DWORZE MAZOWIECKIM</t>
  </si>
  <si>
    <t>Szpital Bielański im. Ks. Jerzego Popiełuszki Samodzielny Publiczny Zakład Opieki Zdrowotnej w Warszawie</t>
  </si>
  <si>
    <t>Renata Blukacz Justyna Grzywacz Spółka cywilna Medical Office</t>
  </si>
  <si>
    <t>Samodzielny Wojewódzki Zespół Publicznych Zakładów Psychiatrycznej Opieki Zdrowotnej w Warszawie</t>
  </si>
  <si>
    <t>Samodzielny Publiczny Zespół Zakładów Opieki Zdrowotnej w Sierpcu</t>
  </si>
  <si>
    <t>MAZOWIECKI SZPITAL WOJEWÓDZKI W SIEDLCACH SPÓŁKA Z OGRANICZONĄ ODPOWIEDZIALNOŚCIĄ</t>
  </si>
  <si>
    <t>Palium Sp. z o.o.</t>
  </si>
  <si>
    <t>Centrum Zdrowia Mazowsza Zachodniego Spółka z ograniczoną odpowiedzialnością</t>
  </si>
  <si>
    <t xml:space="preserve">Samodzielny Publiczny Zakład Opieki Zdrowotnej w Izabelinie </t>
  </si>
  <si>
    <t>Samodzielny Publiczny Zespół Zakładów Opieki Zdrowotnej w Pionkach</t>
  </si>
  <si>
    <t>Lista projektów wybranych do dofinansowania w trybie konkursowym dla Regionalnego Programu Operacyjnego Województwa Mazowieckiego 2014-2020</t>
  </si>
  <si>
    <t>Projekty, które uzyskały kolejno największą liczbę punktów, jednak ze względu na ustalona kwotę alokacji nie mogą zostać skierowane do dofinansowania</t>
  </si>
  <si>
    <t xml:space="preserve">„Kompleksowa informatyzacja Szpitala w Mławie wraz z wdrożeniem e-usług dla pacjentów”
</t>
  </si>
  <si>
    <t>„Informatyzacja procesów wymiany danych o pacjentach w Szpitalu Grochowskim oraz wdrożenie platformy e-pacjent”</t>
  </si>
  <si>
    <t>Rozwój e-usług w Instytucie Hematologii i Transfuzjologii</t>
  </si>
  <si>
    <t>Budowa internetowej platformy elektronicznych usług publicznych e-Przychodnia oraz wdrożenie elektronicznej dokumentacji medycznej w Centrum Medycznym Warszawskiego Uniwersytetu Medycznego Sp. z o.o. w Warszawie</t>
  </si>
  <si>
    <t>Rozwój systemu e-usług w Instytucie Kardiologii w Warszawie</t>
  </si>
  <si>
    <t>Środowisko informatyczne dla e-usług i elektronicznego obiegu dokumentów w Samodzielnym  Zespole Publicznych Zakładów Lecznictwa Otwartego Warszawa Bemowo-Włochy</t>
  </si>
  <si>
    <t>Wdrożenie w Corten Medic elektronicznej obsługi pacjentów dostosowującej działalność firmy do znowelizowanych przepisów prawa</t>
  </si>
  <si>
    <t>Implementacja elektronicznej dokumentacji medycznej</t>
  </si>
  <si>
    <t>Wdrożenie e-usług w Szpitalu Powiatowym w Wołominie w celu poprawy jakości i dostępności ochrony zdrowia</t>
  </si>
  <si>
    <t xml:space="preserve">Wzrost jakości i dostępności usług medycznych poprzez wdrożenie Zintegrowanego Systemu Informatycznego w Centrum Medycznym Arnica Olszewski i Wspólnik Spółka Jawna </t>
  </si>
  <si>
    <t>Usprawnienie pracy NZOZ w Sulejówku  poprzez stworzenie systemu e-usług</t>
  </si>
  <si>
    <t>„Unowocześnienie systemu i infrastruktury informatycznej oraz wdrożenie usług E-zdrowie w Samodzielnym Publicznym Zakładzie Opieki Zdrowotnej w Węgrowie”.</t>
  </si>
  <si>
    <t>"Wdrożenie w Centrum Multi- Medica Zintegrowanego Systemu Informatycznego celem świadczenia e- usług medycznych"</t>
  </si>
  <si>
    <t>Podniesienie dostępności i jakości oferty Victi sp. z o.o. poprzez wdrożenie e-usług medycznych</t>
  </si>
  <si>
    <t>Zdrowe e-Mazowsze</t>
  </si>
  <si>
    <t>Wdrożenie elektronicznej dokumentacji medycznej oraz usług typu e-zdrowie w MEDI-system sp. z o. o.</t>
  </si>
  <si>
    <t>Rozwój elektronicznych usług publicznych w Sawimed Sp. z o.o.  poprzez wdrożenie systemów e-usług oraz elektronicznej dokumentacji medycznej</t>
  </si>
  <si>
    <t>Wdrożenie innowacyjnego systemu dystrybucji leków oraz wdrożenie e-usług w Mazowieckim Szpitalu Specjalistycznym im. dr. Józefa Psarskiego w Ostrołęce</t>
  </si>
  <si>
    <t>„Wdrożenie usług E-zdrowie w SSZZOZ im. dr. Teodora Dunina w Rudce”</t>
  </si>
  <si>
    <t>Informatyzacja Stołecznego Centrum Opiekuńczo-Leczniczego wraz z uruchomieniem e-usług</t>
  </si>
  <si>
    <t>„Wzrost jakości i dostępności e-usług medycznych poprzez wdrożenie systemu on-line w Ober Clinic"</t>
  </si>
  <si>
    <t xml:space="preserve">„Wdrożenie Zintegrowanego Systemu Informatycznego w Evanne Polska sp. z o.o.”			</t>
  </si>
  <si>
    <t>Informatyzacja Uzdrowiska Konstancin-Zdrój S.A. poprzez wdrożenie zaawansowanych e-usług w działalności medycznej</t>
  </si>
  <si>
    <t>Elektroniczna platforma usług medycznych Otwarty Otwock</t>
  </si>
  <si>
    <t>"Wdrożenie Zintegrowanego Systemu Informatycznego w placówce leczniczej NZOZ Promień celem poprawy jakości usług zdrowotnych oraz zwiększenia dostępu do oferty medycznej"</t>
  </si>
  <si>
    <t>Zapewnienie wysokiej jakości usług medycznych poprzez wdrożenie e-usług w Szpitalu SOLEC Sp. z o.o. w Warszawie</t>
  </si>
  <si>
    <t>"Podniesienie dostępności i jakości usług w placówce zdrowia VERTIMED poprzez wdrożenie e-usług"</t>
  </si>
  <si>
    <t>„Wdrożenie systemu elektronicznej dokumentacji medycznej i świadczenia e-usług medycznych w działalności ESCULAP Sp. z o.o.”</t>
  </si>
  <si>
    <t>"Poprawa dostępności oraz jakości oferty Centrum Leczenia Uzależnień PPL "MAŁY RYCERZ" poprzez wdrożenie Zintegrowanego Systemu Informatycznego"</t>
  </si>
  <si>
    <t>"Wzrost dostępności i jakości usług Eskulap Eryk Pawlik, Dorota Sitkiewicz, Andrzej Sitkiewicz spółka jawna poprzez wdrożenie usług on-line"</t>
  </si>
  <si>
    <t xml:space="preserve">Wdrożenie kompleksowego systemu e-usług elektronicznych 
oraz elektronicznej dokumentacji medycznej w Polmedic Sp. z o.o.
</t>
  </si>
  <si>
    <t>Usprawnienie obsługi zdrowotnej pacjentów 3 podmiotów służby zdrowia, działających na terenie miasta Radomia i okolic poprzez kompleksową informatyzację</t>
  </si>
  <si>
    <t>"Wdrożenie Zintegrowanego Systemu Informatycznego w placówce "LEKARZE RODZINNI - ESKULAP" sp. z o. o.  celem świadczenia e- usług zdrowotnych"</t>
  </si>
  <si>
    <t>Wdrożenie kompleksowego systemu e-usług i elektronicznej dokumentacji medycznej w Niepublicznym Specjalistycznym Zakładzie Opieki Zdrowotnej "OLSZTYŃSKA" Dębińska, Szczepanowska - Spółka Partnerska - Lekarze"</t>
  </si>
  <si>
    <t>Poprawa dostępności i jakości oferty Specjalistycznej Przychodni Lekarskiej WILMED poprzez wdrożenie Zintegrowanego Systemu Informatycznego</t>
  </si>
  <si>
    <t>Przygotowanie i wdrożenie aplikacji do zarządzania Zakładem Opiekuńczo - Leczniczym "DOM RODZINNY" s.c., komplementarnej z platformą P1 i P2.</t>
  </si>
  <si>
    <t>„Wzrost jakości i dostępności e-usług medycznych poprzez wdrożenie systemu on-line w “ALEXIS II” E I M ŁUKASIK SPÓŁKA JAWNA”</t>
  </si>
  <si>
    <t>Wdrożenie e-usług w NZOZ Perpetuum Mobile w celu podniesienia jakości i dostępności usług medycznych</t>
  </si>
  <si>
    <t>Wdrożenie e-usług medycznych w Centrum Gamma Knife w Warszawie</t>
  </si>
  <si>
    <t>"Poprawa dostępności i jakości oferty placówki leczniczej MEDIKAR poprzez wdrożenie zintegrowanego systemu informatycznego"</t>
  </si>
  <si>
    <t xml:space="preserve">E-usługi medyczne dla mieszkańców m. st. Warszawa </t>
  </si>
  <si>
    <t>Budowa internetowej platformy usług publicznych e-Szpital oraz wdrożenie elektronicznej dokumentacji medycznej w Mazowieckim Szpitalu Onkologicznym w Wieliszewie</t>
  </si>
  <si>
    <t>Rozbudowa systemów informatycznych w Wojewódzkim Szpitalu Zespolonym w Płocku. E-zdrowie 2.0</t>
  </si>
  <si>
    <t>System e-usług rehabilitacyjnych CKR</t>
  </si>
  <si>
    <t>Dostosowanie Specjalistycznego Szpitala Wojewódzkiego w Ciechanowie do obowiązujących wymogów w zakresie e-usług</t>
  </si>
  <si>
    <t>Stworzenie i wdrożenie elektronicznego systemu obsługi pacjenta w przychodni Rehabilitacja Izabelin, WA Zdrowie Sp. z o.o.</t>
  </si>
  <si>
    <t>„Rozbudowa zintegrowanego systemu informatycznego o dostęp On-Line do danych medycznych w oparciu o EDM Szpitala Specjalistycznego im. Świętej Rodziny SP ZOZ w Warszawie”</t>
  </si>
  <si>
    <t>"Wdrożenie Zintegrowanego Systemu Informatycznego w Thuasne Polska sp. z o.o. celem podniesienia  dostępności i jakości usług medycznych"</t>
  </si>
  <si>
    <t xml:space="preserve">E-rozwój dla pacjentów i pracowników SPZOZ Przychodnia Miejska w Józefowie </t>
  </si>
  <si>
    <t>Wdrożenie e-zdrowia w Samodzielnym Publicznym Zakładzie Opieki Zdrowotnej w Sulejówku</t>
  </si>
  <si>
    <t>Samodzielny Publiczny Zakład Opieki Zdrowotnej w Mławie</t>
  </si>
  <si>
    <t>Szpital Grochowski im. dr med. Rafała Masztaka Spółka z ograniczoną odpowiedzialnością</t>
  </si>
  <si>
    <t>Instytut Hematologii i Transfuzjologii</t>
  </si>
  <si>
    <t>Centrum Medyczne Warszawskiego Uniwersytetu Medycznego Sp. z o. o.</t>
  </si>
  <si>
    <t>INSTYTUT KARDIOLOGII IM. PRYMASA TYSIĄCLECIA STEFANA KARDYNAŁA WYSZYŃSKIEGO</t>
  </si>
  <si>
    <t>Samodzielny Zespół Publicznych Zakładów Lecznictwa Otwartego Warszawa Bemowo-Włochy</t>
  </si>
  <si>
    <t>Corten Medic Tomasz Sikora</t>
  </si>
  <si>
    <t>"CENTRUM MEDYCZNE PUŁAWSKA" SPÓŁKA Z OGRANICZONĄ ODPOWIEDZIALNOŚCIĄ</t>
  </si>
  <si>
    <t xml:space="preserve">Szpital Powiatowy w Wołominie - Samodzielny Zespół Publicznych Zakładów Opieki Zdrowotnej </t>
  </si>
  <si>
    <t>ARNICA OLSZEWSKI I WSPÓLNIK SPÓŁKA JAWNA</t>
  </si>
  <si>
    <t>Leśnik Janusz Niepubliczny Zakład Opieki Zdrowotnej Centrum</t>
  </si>
  <si>
    <t>SAMODZIELNY PUBLICZNY ZAKŁAD OPIEKI ZDROWOTNEJ W WĘGROWIE</t>
  </si>
  <si>
    <t xml:space="preserve">Centrum Multi-Medica sp. z o.o. </t>
  </si>
  <si>
    <t>VICTI sp. z o.o.</t>
  </si>
  <si>
    <t>FALCK MEDYCYNA SPÓŁKA Z OGRANICZONĄ ODPOWIEDZIALNOŚCIĄ</t>
  </si>
  <si>
    <t>MEDI-system sp. z o. o.</t>
  </si>
  <si>
    <t>Sawimed Sp. z o. o.</t>
  </si>
  <si>
    <t>Mazowiecki Szpital Specjalistyczny im. dr. Józefa Psarskiego w Ostrołęce</t>
  </si>
  <si>
    <t>Samodzielny Specjalistyczny Zespół Zakładów Opieki Zdrowotnej im. dr. Teodora Dunina w Rudce</t>
  </si>
  <si>
    <t>STOŁECZNE CENTRUM OPIEKUŃCZO-LECZNICZE SPÓŁKA Z OGRANICZONĄ ODPOWIEDZIALNOŚCIĄ</t>
  </si>
  <si>
    <t xml:space="preserve">Ober Clinic sp. z o.o. </t>
  </si>
  <si>
    <t xml:space="preserve">EVANNE POLSKA sp. z o.o. </t>
  </si>
  <si>
    <t>Uzdrowisko Konstancin-Zdrój Spółka Akcyjna</t>
  </si>
  <si>
    <t>Samodzielny Publiczny Zakład Opieki Zdrowotnej Szpital Specjalistyczny Ministerstwa Spraw Wewnętrznych w Otwocku</t>
  </si>
  <si>
    <t>Zgromadzenie Sióstr Służek Najświętszej Maryi Panny Niepokalanej</t>
  </si>
  <si>
    <t>Szpital Solec Sp. z o.o.</t>
  </si>
  <si>
    <t>Grupa Medyczna Vertimed Zakrzewscy spółka jawna</t>
  </si>
  <si>
    <t>"Esculap" sp. z o.o.</t>
  </si>
  <si>
    <t>KDK Leńdzion Sp. J.</t>
  </si>
  <si>
    <t xml:space="preserve">Eskulap Eryk Pawlik, Dorota Sitkiewicz, Andrzej Sitkiewicz spółka jawna </t>
  </si>
  <si>
    <t>Polmedic Sp. z o.o.</t>
  </si>
  <si>
    <t>Spółka Edukacyjna "Oświata" sp. z o.o.</t>
  </si>
  <si>
    <t xml:space="preserve">"LEKARZE RODZINNI - ESKULAP" sp. z o. o. </t>
  </si>
  <si>
    <t>Niepubliczny Specjalistyczny Zakład Opieki Zdrowotnej "OLSZTYŃSKA" Dębińska, Szczepanowska - Spółka Partnerska - Lekarze</t>
  </si>
  <si>
    <t>JTP-Investment sp. z o.o.</t>
  </si>
  <si>
    <t>ZAKŁAD OPIEKUŃCZO - LECZNICZY DOM RODZINNY S. C. WACŁAW KERPERT PIOTR KERPERT</t>
  </si>
  <si>
    <t>"ALEXIS II" E I M ŁUKASIK SPÓŁKA JAWNA</t>
  </si>
  <si>
    <t>Fundacja Perpetuum Mobile</t>
  </si>
  <si>
    <t>Kliniki Neuroradiochirurgii Spółka z ograniczoną odpowiedzialnością</t>
  </si>
  <si>
    <t>Medikar sp. z o.o., sp. k.</t>
  </si>
  <si>
    <t>"BMS"  A. Mateńko I Wspólnicy Sp. J.</t>
  </si>
  <si>
    <t>Krajowa Fundacja Medyczna</t>
  </si>
  <si>
    <t>Wojewódzki Szpital Zespolony w Płocku</t>
  </si>
  <si>
    <t>Centrum kompleksowej Rehabilitacji Sp. z o.o.</t>
  </si>
  <si>
    <t>Specjalistyczny Szpital Wojewódzki w Ciechanowie</t>
  </si>
  <si>
    <t>WA Zdrowie Sp. z o.o.</t>
  </si>
  <si>
    <t>Szpital Specjalistyczny im. Świętej Rodziny Samodzielny Publiczny Zakład Opieki Zdrowotnej w Warszawie</t>
  </si>
  <si>
    <t xml:space="preserve">THUASNE POLSKA sp. z o.o. </t>
  </si>
  <si>
    <t xml:space="preserve">Samodzielny Publiczny Zakład Opieki Zdrowotnej Przychodnia Miejska w Józefowie </t>
  </si>
  <si>
    <t>Samodzielny Publiczny Zakład Opieki Zdrowotnej w Sulejówku</t>
  </si>
  <si>
    <t>Załącznik do uchwały nr ...................................... Zarządu Województwa Mazowieckiego z dnia .............................. w sprawie zatwierdzenia listy ocenionych projektów, które spełniły kryteria wyboru projektów i uzyskały kolejno największą liczbę punktów, złożonych w ramach konkursu RPMA.02.01.01-IP.01-14-001/15, Oś priorytetowa II „Wzrost e-potencjału Mazowsza”  dla Działania 2.1 „E-usługi”, Poddziałanie 2.1.1 „E-usługi dla Mazowsza”, Typ projektów: „e-zdrowie” Regionalnego Programu Operacyjnego Województwa Mazowieckiego na lata 2014-2020.</t>
  </si>
  <si>
    <t>Projekty, które uzyskały wmaganą liczbę punktów i zostały skierowane do dofinansowania</t>
  </si>
  <si>
    <t>Numer RPMA</t>
  </si>
  <si>
    <t>Wartość ogółem</t>
  </si>
  <si>
    <t>Wydatki kwalifikowane</t>
  </si>
  <si>
    <t>Wnioskowane dofinansowanie (EFRR)</t>
  </si>
  <si>
    <t>Liczba punktów uzyskana przez projekt</t>
  </si>
  <si>
    <t>Procent maksymalnej liczby punktów możliwych do zdobycia</t>
  </si>
  <si>
    <t>1</t>
  </si>
  <si>
    <t>RPMA.02.01.01-14-0893/15</t>
  </si>
  <si>
    <t>2</t>
  </si>
  <si>
    <t>RPMA.02.01.01-14-2267/15</t>
  </si>
  <si>
    <t>3</t>
  </si>
  <si>
    <t>RPMA.02.01.01-14-1010/15</t>
  </si>
  <si>
    <t>4</t>
  </si>
  <si>
    <t>RPMA.02.01.01-14-1451/15</t>
  </si>
  <si>
    <t>5</t>
  </si>
  <si>
    <t>RPMA.02.01.01-14-0958/15</t>
  </si>
  <si>
    <t>6</t>
  </si>
  <si>
    <t>RPMA.02.01.01-14-2641/15</t>
  </si>
  <si>
    <t>7</t>
  </si>
  <si>
    <t>RPMA.02.01.01-14-2547/15</t>
  </si>
  <si>
    <t>8</t>
  </si>
  <si>
    <t>RPMA.02.01.01-14-0904/15</t>
  </si>
  <si>
    <t>9</t>
  </si>
  <si>
    <t>RPMA.02.01.01-14-2219/15</t>
  </si>
  <si>
    <t>10</t>
  </si>
  <si>
    <t>RPMA.02.01.01-14-2181/15</t>
  </si>
  <si>
    <t>11</t>
  </si>
  <si>
    <t>RPMA.02.01.01-14-1658/15</t>
  </si>
  <si>
    <t>12</t>
  </si>
  <si>
    <t>RPMA.02.01.01-14-2131/15</t>
  </si>
  <si>
    <t>13</t>
  </si>
  <si>
    <t>RPMA.02.01.01-14-2231/15</t>
  </si>
  <si>
    <t>14</t>
  </si>
  <si>
    <t>RPMA.02.01.01-14-2769/15</t>
  </si>
  <si>
    <t>15</t>
  </si>
  <si>
    <t>RPMA.02.01.01-14-2486/15</t>
  </si>
  <si>
    <t>16</t>
  </si>
  <si>
    <t>RPMA.02.01.01-14-1438/15</t>
  </si>
  <si>
    <t>17</t>
  </si>
  <si>
    <t>RPMA.02.01.01-14-1207/15</t>
  </si>
  <si>
    <t>18</t>
  </si>
  <si>
    <t>RPMA.02.01.01-14-2677/15</t>
  </si>
  <si>
    <t>19</t>
  </si>
  <si>
    <t>RPMA.02.01.01-14-1076/15</t>
  </si>
  <si>
    <t>20</t>
  </si>
  <si>
    <t>RPMA.02.01.01-14-1476/15</t>
  </si>
  <si>
    <t>21</t>
  </si>
  <si>
    <t>RPMA.02.01.01-14-1725/15</t>
  </si>
  <si>
    <t>22</t>
  </si>
  <si>
    <t>RPMA.02.01.01-14-2462/15</t>
  </si>
  <si>
    <t>23</t>
  </si>
  <si>
    <t>RPMA.02.01.01-14-2582/15</t>
  </si>
  <si>
    <t>24</t>
  </si>
  <si>
    <t>RPMA.02.01.01-14-0964/15</t>
  </si>
  <si>
    <t>25</t>
  </si>
  <si>
    <t>RPMA.02.01.01-14-2688/15</t>
  </si>
  <si>
    <t>26</t>
  </si>
  <si>
    <t>RPMA.02.01.01-14-2291/15</t>
  </si>
  <si>
    <t>27</t>
  </si>
  <si>
    <t>RPMA.02.01.01-14-2764/15</t>
  </si>
  <si>
    <t xml:space="preserve">SUMA:        </t>
  </si>
  <si>
    <t>Wnioskowane dofinansowanie</t>
  </si>
  <si>
    <t>Wynik oceny merytorycznej</t>
  </si>
  <si>
    <t>28</t>
  </si>
  <si>
    <t>RPMA.02.01.01-14-2546/15</t>
  </si>
  <si>
    <t>29</t>
  </si>
  <si>
    <t>RPMA.02.01.01-14-2553/15</t>
  </si>
  <si>
    <t>30</t>
  </si>
  <si>
    <t>RPMA.02.01.01-14-2665/15</t>
  </si>
  <si>
    <t>31</t>
  </si>
  <si>
    <t>RPMA.02.01.01-14-2067/15</t>
  </si>
  <si>
    <t>32</t>
  </si>
  <si>
    <t>RPMA.02.01.01-14-1171/15</t>
  </si>
  <si>
    <t>33</t>
  </si>
  <si>
    <t>RPMA.02.01.01-14-0776/15</t>
  </si>
  <si>
    <t>34</t>
  </si>
  <si>
    <t>RPMA.02.01.01-14-1447/15</t>
  </si>
  <si>
    <t>35</t>
  </si>
  <si>
    <t>RPMA.02.01.01-14-2678/15</t>
  </si>
  <si>
    <t>36</t>
  </si>
  <si>
    <t>RPMA.02.01.01-14-2516/15</t>
  </si>
  <si>
    <t>37</t>
  </si>
  <si>
    <t>RPMA.02.01.01-14-2478/15</t>
  </si>
  <si>
    <t>38</t>
  </si>
  <si>
    <t>RPMA.02.01.01-14-1417/15</t>
  </si>
  <si>
    <t>39</t>
  </si>
  <si>
    <t>RPMA.02.01.01-14-2577/15</t>
  </si>
  <si>
    <t>40</t>
  </si>
  <si>
    <t>RPMA.02.01.01-14-1529/15</t>
  </si>
  <si>
    <t>41</t>
  </si>
  <si>
    <t>RPMA.02.01.01-14-0872/15</t>
  </si>
  <si>
    <t>42</t>
  </si>
  <si>
    <t>RPMA.02.01.01-14-1772/15</t>
  </si>
  <si>
    <t>43</t>
  </si>
  <si>
    <t>RPMA.02.01.01-14-1505/15</t>
  </si>
  <si>
    <t>44</t>
  </si>
  <si>
    <t>RPMA.02.01.01-14-1702/15</t>
  </si>
  <si>
    <t>45</t>
  </si>
  <si>
    <t>RPMA.02.01.01-14-1765/15</t>
  </si>
  <si>
    <t>46</t>
  </si>
  <si>
    <t>RPMA.02.01.01-14-2685/15</t>
  </si>
  <si>
    <t>47</t>
  </si>
  <si>
    <t>RPMA.02.01.01-14-2266/15</t>
  </si>
  <si>
    <t>48</t>
  </si>
  <si>
    <t>RPMA.02.01.01-14-0632/15</t>
  </si>
  <si>
    <t>49</t>
  </si>
  <si>
    <t>RPMA.02.01.01-14-1226/15</t>
  </si>
  <si>
    <t>50</t>
  </si>
  <si>
    <t>RPMA.02.01.01-14-2171/15</t>
  </si>
  <si>
    <t>51</t>
  </si>
  <si>
    <t>RPMA.02.01.01-14-1953/15</t>
  </si>
  <si>
    <t>52</t>
  </si>
  <si>
    <t>RPMA.02.01.01-14-1918/15</t>
  </si>
  <si>
    <t>53</t>
  </si>
  <si>
    <t>RPMA.02.01.01-14-2214/15</t>
  </si>
  <si>
    <t>54</t>
  </si>
  <si>
    <t>RPMA.02.01.01-14-1243/15</t>
  </si>
  <si>
    <t>55</t>
  </si>
  <si>
    <t>RPMA.02.01.01-14-1078/15</t>
  </si>
  <si>
    <t>56</t>
  </si>
  <si>
    <t>RPMA.02.01.01-14-1244/15</t>
  </si>
  <si>
    <t>57</t>
  </si>
  <si>
    <t>RPMA.02.01.01-14-1098/15</t>
  </si>
  <si>
    <t>58</t>
  </si>
  <si>
    <t>RPMA.02.01.01-14-2058/15</t>
  </si>
  <si>
    <t>59</t>
  </si>
  <si>
    <t>RPMA.02.01.01-14-2768/15</t>
  </si>
  <si>
    <t>60</t>
  </si>
  <si>
    <t>RPMA.02.01.01-14-1911/15</t>
  </si>
  <si>
    <t>61</t>
  </si>
  <si>
    <t>RPMA.02.01.01-14-2556/15</t>
  </si>
  <si>
    <t>62</t>
  </si>
  <si>
    <t>RPMA.02.01.01-14-1242/15</t>
  </si>
  <si>
    <t>63</t>
  </si>
  <si>
    <t>RPMA.02.01.01-14-2272/15</t>
  </si>
  <si>
    <t>64</t>
  </si>
  <si>
    <t>RPMA.02.01.01-14-1920/15</t>
  </si>
  <si>
    <t>65</t>
  </si>
  <si>
    <t>RPMA.02.01.01-14-2208/15</t>
  </si>
  <si>
    <t>66</t>
  </si>
  <si>
    <t>RPMA.02.01.01-14-2348/15</t>
  </si>
  <si>
    <t>67</t>
  </si>
  <si>
    <t>RPMA.02.01.01-14-1909/15</t>
  </si>
  <si>
    <t>68</t>
  </si>
  <si>
    <t>RPMA.02.01.01-14-0924/15</t>
  </si>
  <si>
    <t>69</t>
  </si>
  <si>
    <t>RPMA.02.01.01-14-1436/15</t>
  </si>
  <si>
    <t>70</t>
  </si>
  <si>
    <t>RPMA.02.01.01-14-1734/15</t>
  </si>
  <si>
    <t>71</t>
  </si>
  <si>
    <t>RPMA.02.01.01-14-2711/15</t>
  </si>
  <si>
    <t>72</t>
  </si>
  <si>
    <t>RPMA.02.01.01-14-1420/15</t>
  </si>
  <si>
    <t>73</t>
  </si>
  <si>
    <t>RPMA.02.01.01-14-2603/15</t>
  </si>
  <si>
    <t>74</t>
  </si>
  <si>
    <t>RPMA.02.01.01-14-2634/15</t>
  </si>
  <si>
    <t>75</t>
  </si>
  <si>
    <t>RPMA.02.01.01-14-1068/15</t>
  </si>
  <si>
    <t>76</t>
  </si>
  <si>
    <t>RPMA.02.01.01-14-0672/15</t>
  </si>
  <si>
    <t>77</t>
  </si>
  <si>
    <t>RPMA.02.01.01-14-2718/15</t>
  </si>
  <si>
    <t xml:space="preserve">SUMA:     </t>
  </si>
  <si>
    <t>Projekty, które nie spełniły kryteriów wyboru projektów lub nie uzyskały wymaganej liczby punktów.</t>
  </si>
  <si>
    <t>IdWniosku</t>
  </si>
  <si>
    <t>RPMA.02.01.01-14-2057/15</t>
  </si>
  <si>
    <t>Samodzielny Publiczny Zespół Zakładów Opieki Zdrowotnej w Przasnyszu</t>
  </si>
  <si>
    <t>„Rozwój e-usług w kontekście funkcjonowania branży medycznej i związanymi z nią obszarami bezpieczeństwa danych pacjentów i dokumentacji w SP ZZOZ w Przasnyszu”</t>
  </si>
  <si>
    <t>RPMA.02.01.01-14-1762/15</t>
  </si>
  <si>
    <t>CENTERMED WARSZAWA Sp. z o.o.</t>
  </si>
  <si>
    <t>Zintegrowana Platforma e-zdrowia Centermed</t>
  </si>
  <si>
    <t>RPMA.02.01.01-14-2687/15</t>
  </si>
  <si>
    <t>PŁOCKI ZAKŁAD OPIEKI ZDROWOTNEJ SP. Z O.O</t>
  </si>
  <si>
    <t xml:space="preserve">„Rozwój e-usług w ochronie zdrowia poprzez rozbudowę infrastruktury IT w Płockim Zakładzie Opieki Zdrowotnej Sp. z o.o.”
</t>
  </si>
  <si>
    <t>RPMA.02.01.01-14-1586/15</t>
  </si>
  <si>
    <t>Samodzielny Zespół Publicznych Zakładów Lecznictwa Otwartego Warszawa - Ochota</t>
  </si>
  <si>
    <t>Informatyzacja w zakresie świadczenia usług medycznych on-line w SZPZLO Warszawa - Ochota</t>
  </si>
  <si>
    <t>RPMA.02.01.01-14-0954/15</t>
  </si>
  <si>
    <t>Samodzielny Wojewódzki Publiczny Zespół Zakładów Psychiatrycznej Opieki Zdrowotnej im. dr Barbary Borzym w Radomiu</t>
  </si>
  <si>
    <t>E-zdrowie - II etap w Samodzielnym Wojewódzkim Publicznym Zespole Zakładów Psychiatrycznej Opieki Zdrowotnej im. dr Barbary Borzym w Radomiu</t>
  </si>
  <si>
    <t>RPMA.02.01.01-14-1939/15</t>
  </si>
  <si>
    <t>Zespół Poradni i Lecznictwa Bonifratrów Sp. z o.o.</t>
  </si>
  <si>
    <t>Wprowadzenie elektronicznej dokumentacji medycznej oraz e-usług w Przychodni Bonifratrów</t>
  </si>
  <si>
    <t>RPMA.02.01.01-14-2156/15</t>
  </si>
  <si>
    <t>SAMODZIELNY PUBLICZNY ZAKŁAD OPIEKI ZDROWOTNEJ PIASTUN</t>
  </si>
  <si>
    <t>Stworzenie nowatorskiego systemu teleinformatycznego umożliwiającego cyfryzację SPZOZ Piastun oraz wdrożenie elektronicznej dokumentacji medycznej i e-usług, wspierających funkcjonowanie placówek dla pacjentów.</t>
  </si>
  <si>
    <t>RPMA.02.01.01-14-2446/15</t>
  </si>
  <si>
    <t>Samodzielny Publiczny Zakład Opieki Zdrowotnej w Warce</t>
  </si>
  <si>
    <t>Wdrożenie e-usług w Samodzielnym Publicznym Zakładzie Opieki Zdrowotnej  w Warce w celu świadczenia usług on-line</t>
  </si>
  <si>
    <t>RPMA.02.01.01-14-2213/15</t>
  </si>
  <si>
    <t>Szpital Dziecięcy im. prof. dr. med. Jana Bogdanowicza Samodzielny Publiczny Zakład Opieki Zdrowotnej</t>
  </si>
  <si>
    <t>Portal informacyjny dla interesariuszy do realizacji e-usług wraz z zakupem sprzętu</t>
  </si>
  <si>
    <t>RPMA.02.01.01-14-1262/15</t>
  </si>
  <si>
    <t>ESKULAP CENTRUM MEDYCZNE W CIECHANOWIE SPÓŁKA Z OGRANICZONĄ ODPOWIEDZIALNOŚCIĄ</t>
  </si>
  <si>
    <t xml:space="preserve">Informatyzacja i wprowadzenie e-usług w firmie Eskulap Centrum Medyczne w Ciechanowie Sp. z o.o. szansą na rozwój. </t>
  </si>
  <si>
    <t>RPMA.02.01.01-14-2429/15</t>
  </si>
  <si>
    <t>Gminny Samodzielny Publiczny Zakład Lecznictwa Otwartego w Ożarowie Mazowieckim</t>
  </si>
  <si>
    <t>Wdrożenie e-usług medycznych w Gminnym Samodzielnym Publicznym Zakładzie Lecznictwa Otwartego w Ożarowie Mazowieckim i filii w Józefowie</t>
  </si>
  <si>
    <t>RPMA.02.01.01-14-1813/15</t>
  </si>
  <si>
    <t xml:space="preserve">Mazowiecki Szpital Specjalistyczny Sp. z o. o . </t>
  </si>
  <si>
    <t>Wdrożenie e-usług w Mazowieckim Szpitalu Specjalistycznym Sp. z o.o.</t>
  </si>
  <si>
    <t>RPMA.02.01.01-14-2658/15</t>
  </si>
  <si>
    <t>Samodzielny Publiczny Centralny Szpital Kliniczny w Warszawie</t>
  </si>
  <si>
    <t>INFORMATYZACJA SP CSK W WARSZAWIE WRAZ Z WPROWADZENIEM
E-USŁUG MEDYCZNYCH DLA LUDNOŚCI</t>
  </si>
  <si>
    <t>Negatywna ocena merytoryczna ogólna</t>
  </si>
  <si>
    <t>RPMA.02.01.01-14-1748/15</t>
  </si>
  <si>
    <t>Wdrożenie systemu elektronicznej dokumentacji medycznej w działalności przedsiębiorstwa</t>
  </si>
  <si>
    <t>Halina Smolińska NIEPUBLICZNY ZESPÓŁ ZAKŁADÓW OPIEKI ZDROWOTNEJ "WIGOR"</t>
  </si>
  <si>
    <t>Negatywna weryfikacja formalna</t>
  </si>
  <si>
    <t>RPMA.02.01.01-14-2294/15</t>
  </si>
  <si>
    <t xml:space="preserve">E-IPIN UDOSTĘPNIENIE USŁUG ŚWIADCZONYCH DROGĄ ELEKTRONICZNĄ 
I ROZBUDOWA SYSTEMU INFORMATYCZNEGO
</t>
  </si>
  <si>
    <t>Instytut Psychiatrii i Neurologii</t>
  </si>
  <si>
    <t>RPMA.02.01.01-14-1063/15</t>
  </si>
  <si>
    <t>E-usługi w Centrum Medycznym w Radzyminie</t>
  </si>
  <si>
    <t>Centrum Medyczne im. Bitwy Warszawskiej 1920r w Radzyminie - Samodzielny Publiczny Zespół Zakładów Opieki Zdrowotnej</t>
  </si>
  <si>
    <t>RPMA.02.01.01-14-1498/15</t>
  </si>
  <si>
    <t>Rozwój informatyzacji Szpitala w Gorzewie poprzez wprowadzenie e-usług celem podniesienia jakości i dostępności usług medycznych.</t>
  </si>
  <si>
    <t xml:space="preserve">Karol Stpiczyński
ARION Med Sp. z o.o.
</t>
  </si>
  <si>
    <t>RPMA.02.01.01-14-1543/15</t>
  </si>
  <si>
    <t>Wdrożenie elektronicznego obiegu dokumentacji medycznej  oraz e- usług w Samodzielnym Publicznym Zespole Zakładów Opieki Zdrowotnej w Pruszkowie wraz z zakupem niezbędnej infrastruktury teleinformatycznej</t>
  </si>
  <si>
    <t>Samodzielny Publiczny Zespół Zakładów Opieki Zdrowotnej w Pruszkowie</t>
  </si>
  <si>
    <t>RPMA.02.01.01-14-2695/15</t>
  </si>
  <si>
    <t xml:space="preserve">Poprawa jakości i dostępności świadczeń zdrowotnych dzięki wdrożeniu e-usług w SPZOZ w Mińsku Mazowieckim
</t>
  </si>
  <si>
    <t>Samodzielny Publiczny Zespół Opieki Zdrowotnej w Mińsku Mazowieckim</t>
  </si>
  <si>
    <t>RPMA.02.01.01-14-1315/15</t>
  </si>
  <si>
    <t>E-usługi medyczne, jako nowoczesna forma interakcyjnej terapii</t>
  </si>
  <si>
    <t>"MAZOWIECKIE CENTRUM NEUROPSYCHIATRII" SPÓŁKA Z OGRANICZONĄ ODPOWIEDZIALNOŚCIĄ</t>
  </si>
  <si>
    <t>RPMA.02.01.01-14-1114/15</t>
  </si>
  <si>
    <t>Wdrożenie systemu usług on-line mających zastosowanie w służbie zdrowia w Samodzielnym Publicznym Zespole Zakładów Opieki Zdrowotnej w Szydłowcu</t>
  </si>
  <si>
    <t>SAMODZIELNY PUBLICZNY ZESPÓŁ ZAKŁADÓW OPIEKI ZDROWOTNEJ W SZYDŁOWCU</t>
  </si>
  <si>
    <t>RPMA.02.01.01-14-2330/15</t>
  </si>
  <si>
    <t>E-zdrowie – wzrost dostępności e-usług dla pacjentów  powiatów pułtuskiego, przasnyskiego i nowodworskiego.</t>
  </si>
  <si>
    <t>NIEPUBLICZNY ZAKŁAD OPIEKI ZDROWOTNEJ ESKULAP BERNATOWICZ ANDRZEJ, GNIEDZIEJKO JAN, PIEŃKOS BOŻENA SPÓŁKA CYWILNA</t>
  </si>
  <si>
    <t>RPMA.02.01.01-14-0762/15</t>
  </si>
  <si>
    <t>Informatyzacja usług medycznych Powiatowego Centrum Zdrowia w Otwocku</t>
  </si>
  <si>
    <t>Powiatowe Centrum Zdrowia Sp.z o.o.</t>
  </si>
  <si>
    <t>RPMA.02.01.01-14-2773/15</t>
  </si>
  <si>
    <t>SPZOZ w Tarczynie, SPZOZ w Pniewach, SPGZOZ w Nadarzynie oraz SPZOZ w Prażmowie - ponadlokalne partnerstwo w realizacji poprawy jakości obsługi pacjenta poprzez wdrożenie e-usług medycznych</t>
  </si>
  <si>
    <t>SAMODZIELNY PUBLICZNY ZAKŁAD OPIEKI ZDROWOTNEJ W TARCZYNIE</t>
  </si>
  <si>
    <t>RPMA.02.01.01-14-2739/15</t>
  </si>
  <si>
    <t>Kompleksowa informatyzacja placówek Kaśmin s.c. i NZOZ Lumis</t>
  </si>
  <si>
    <t>Niepubliczny Zakład Opieki Zdrowotnej Kaśmin s.c. Dom Seniora</t>
  </si>
  <si>
    <t>Analiza wykorzystania alokacji EFRR w ramach konkursu  RPMA.02.01.01-IP.01-14-001/15</t>
  </si>
  <si>
    <t>EURO</t>
  </si>
  <si>
    <t>PLN</t>
  </si>
  <si>
    <t>Alokacja EFRR na konkurs RPMA.02.01.01-IP.01-14-001/15</t>
  </si>
  <si>
    <t>Wartość wnioskowanego dofinansowania projektów, które uzyskały wmaganą liczbę punktów i zostały skierowane do dofinansowania</t>
  </si>
  <si>
    <t>Pozostała alokacja środków EFRR przeznaczona na konkurs</t>
  </si>
  <si>
    <t>Wartośc wnioskowanego dofinansowania projektów, które uzyskały kolejno największą liczbę punktów, jednak ze względu na ustalona kwotę alokacji nie mogą zostać skierowane do dofinansowania</t>
  </si>
  <si>
    <t>Wartość wnioskowanego dofinansowania projektów, które uzyskały wmaganą liczbę punktów i zostały skierowane do dofinansowania oraz projektów, które uzyskały kolejno największą liczbę punktów, jednak ze względu na ustalona kwotę alokacji nie mogą zostać skierowane do dofinansowania</t>
  </si>
  <si>
    <t xml:space="preserve">Kurs Euro EBC </t>
  </si>
  <si>
    <t>RPMA.05.04.00-14-5246/16</t>
  </si>
  <si>
    <t>Samorząd Województwa Mazowieckiego</t>
  </si>
  <si>
    <t>Opracowanie planów ochrony parków krajobrazowych: Brudzeńskiego, Chojnowskiego i Kozienickiego</t>
  </si>
  <si>
    <t>Oś priorytetowa V „Gospodarka przyjazna środowisku” dla Działania 5.4 „Ochrona bioróżnorodnośc”</t>
  </si>
  <si>
    <t>Typ projektów: „Opracowanie planów ochrony dla obszarów cennych przyrodniczo”</t>
  </si>
</sst>
</file>

<file path=xl/styles.xml><?xml version="1.0" encoding="utf-8"?>
<styleSheet xmlns="http://schemas.openxmlformats.org/spreadsheetml/2006/main">
  <numFmts count="2">
    <numFmt numFmtId="44" formatCode="_-* #,##0.00\ &quot;zł&quot;_-;\-* #,##0.00\ &quot;zł&quot;_-;_-* &quot;-&quot;??\ &quot;zł&quot;_-;_-@_-"/>
    <numFmt numFmtId="165" formatCode="_-* #,##0.00\ [$zł-415]_-;\-* #,##0.00\ [$zł-415]_-;_-* &quot;-&quot;??\ [$zł-415]_-;_-@_-"/>
  </numFmts>
  <fonts count="12"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1"/>
      <color theme="1"/>
      <name val="Arial"/>
      <family val="2"/>
      <charset val="238"/>
    </font>
    <font>
      <sz val="10"/>
      <color rgb="FF000000"/>
      <name val="Calibri"/>
      <family val="2"/>
      <charset val="238"/>
    </font>
    <font>
      <sz val="14"/>
      <color theme="1"/>
      <name val="Arial"/>
      <family val="2"/>
      <charset val="238"/>
    </font>
    <font>
      <sz val="11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6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0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34998626667073579"/>
        <bgColor theme="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0" fontId="3" fillId="2" borderId="3" applyFont="0">
      <alignment horizontal="center" wrapText="1" readingOrder="1"/>
    </xf>
    <xf numFmtId="0" fontId="1" fillId="0" borderId="0"/>
    <xf numFmtId="9" fontId="1" fillId="0" borderId="0" applyFont="0" applyFill="0" applyBorder="0" applyAlignment="0" applyProtection="0"/>
  </cellStyleXfs>
  <cellXfs count="49">
    <xf numFmtId="0" fontId="0" fillId="0" borderId="0" xfId="0"/>
    <xf numFmtId="0" fontId="2" fillId="0" borderId="0" xfId="0" applyFont="1" applyAlignment="1"/>
    <xf numFmtId="0" fontId="5" fillId="3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 readingOrder="1"/>
    </xf>
    <xf numFmtId="0" fontId="6" fillId="0" borderId="1" xfId="0" applyFont="1" applyFill="1" applyBorder="1" applyAlignment="1">
      <alignment horizontal="center" vertical="center" wrapText="1" readingOrder="1"/>
    </xf>
    <xf numFmtId="0" fontId="0" fillId="0" borderId="0" xfId="0" applyAlignment="1"/>
    <xf numFmtId="2" fontId="6" fillId="0" borderId="1" xfId="0" applyNumberFormat="1" applyFont="1" applyFill="1" applyBorder="1" applyAlignment="1">
      <alignment horizontal="center" vertical="center" wrapText="1" readingOrder="1"/>
    </xf>
    <xf numFmtId="0" fontId="2" fillId="0" borderId="0" xfId="2" applyFont="1" applyAlignment="1">
      <alignment vertical="center" wrapText="1"/>
    </xf>
    <xf numFmtId="0" fontId="2" fillId="0" borderId="0" xfId="2" applyFont="1"/>
    <xf numFmtId="0" fontId="2" fillId="4" borderId="1" xfId="2" applyFont="1" applyFill="1" applyBorder="1" applyAlignment="1">
      <alignment horizontal="center" vertical="center" wrapText="1"/>
    </xf>
    <xf numFmtId="49" fontId="2" fillId="0" borderId="0" xfId="2" applyNumberFormat="1" applyFont="1" applyAlignment="1">
      <alignment horizontal="center" vertical="center"/>
    </xf>
    <xf numFmtId="49" fontId="2" fillId="0" borderId="0" xfId="2" applyNumberFormat="1" applyFont="1" applyAlignment="1">
      <alignment vertical="center"/>
    </xf>
    <xf numFmtId="165" fontId="2" fillId="0" borderId="0" xfId="2" applyNumberFormat="1" applyFont="1" applyAlignment="1">
      <alignment vertical="center"/>
    </xf>
    <xf numFmtId="2" fontId="2" fillId="0" borderId="0" xfId="2" applyNumberFormat="1" applyFont="1" applyAlignment="1">
      <alignment vertical="center"/>
    </xf>
    <xf numFmtId="10" fontId="2" fillId="0" borderId="0" xfId="3" applyNumberFormat="1" applyFont="1" applyAlignment="1">
      <alignment vertical="center"/>
    </xf>
    <xf numFmtId="0" fontId="2" fillId="0" borderId="0" xfId="2" applyFont="1" applyAlignment="1">
      <alignment horizontal="center" vertical="center"/>
    </xf>
    <xf numFmtId="0" fontId="2" fillId="0" borderId="0" xfId="2" applyFont="1" applyAlignment="1">
      <alignment vertical="center"/>
    </xf>
    <xf numFmtId="0" fontId="2" fillId="0" borderId="0" xfId="2" applyFont="1" applyAlignment="1">
      <alignment horizontal="right" vertical="center" wrapText="1"/>
    </xf>
    <xf numFmtId="0" fontId="8" fillId="0" borderId="0" xfId="2" applyFont="1" applyAlignment="1">
      <alignment vertical="center"/>
    </xf>
    <xf numFmtId="0" fontId="9" fillId="5" borderId="1" xfId="2" applyFont="1" applyFill="1" applyBorder="1" applyAlignment="1">
      <alignment horizontal="center" vertical="center" wrapText="1"/>
    </xf>
    <xf numFmtId="1" fontId="1" fillId="0" borderId="1" xfId="2" applyNumberFormat="1" applyBorder="1" applyAlignment="1">
      <alignment horizontal="center" vertical="center"/>
    </xf>
    <xf numFmtId="49" fontId="1" fillId="0" borderId="1" xfId="2" applyNumberFormat="1" applyBorder="1" applyAlignment="1">
      <alignment vertical="center"/>
    </xf>
    <xf numFmtId="0" fontId="1" fillId="0" borderId="1" xfId="2" applyBorder="1" applyAlignment="1">
      <alignment vertical="center" wrapText="1"/>
    </xf>
    <xf numFmtId="165" fontId="1" fillId="0" borderId="1" xfId="2" applyNumberFormat="1" applyBorder="1" applyAlignment="1">
      <alignment vertical="center"/>
    </xf>
    <xf numFmtId="2" fontId="1" fillId="0" borderId="1" xfId="2" applyNumberFormat="1" applyBorder="1" applyAlignment="1">
      <alignment vertical="center"/>
    </xf>
    <xf numFmtId="10" fontId="0" fillId="0" borderId="1" xfId="3" applyNumberFormat="1" applyFont="1" applyBorder="1" applyAlignment="1">
      <alignment vertical="center"/>
    </xf>
    <xf numFmtId="2" fontId="1" fillId="0" borderId="1" xfId="2" applyNumberFormat="1" applyBorder="1" applyAlignment="1">
      <alignment horizontal="center" vertical="center" wrapText="1"/>
    </xf>
    <xf numFmtId="49" fontId="1" fillId="0" borderId="0" xfId="2" applyNumberFormat="1" applyBorder="1" applyAlignment="1">
      <alignment vertical="center"/>
    </xf>
    <xf numFmtId="0" fontId="1" fillId="0" borderId="0" xfId="2" applyBorder="1" applyAlignment="1">
      <alignment vertical="center" wrapText="1"/>
    </xf>
    <xf numFmtId="165" fontId="1" fillId="0" borderId="0" xfId="2" applyNumberFormat="1" applyBorder="1" applyAlignment="1">
      <alignment vertical="center"/>
    </xf>
    <xf numFmtId="2" fontId="1" fillId="0" borderId="0" xfId="2" applyNumberFormat="1" applyBorder="1" applyAlignment="1">
      <alignment horizontal="center" vertical="center" wrapText="1"/>
    </xf>
    <xf numFmtId="0" fontId="10" fillId="4" borderId="1" xfId="2" applyFont="1" applyFill="1" applyBorder="1" applyAlignment="1">
      <alignment vertical="center"/>
    </xf>
    <xf numFmtId="0" fontId="2" fillId="4" borderId="1" xfId="2" applyFont="1" applyFill="1" applyBorder="1" applyAlignment="1">
      <alignment horizontal="center" vertical="center"/>
    </xf>
    <xf numFmtId="4" fontId="2" fillId="0" borderId="0" xfId="2" applyNumberFormat="1" applyFont="1" applyAlignment="1">
      <alignment vertical="center"/>
    </xf>
    <xf numFmtId="0" fontId="2" fillId="0" borderId="0" xfId="2" applyFont="1" applyAlignment="1">
      <alignment horizontal="left" vertical="center" wrapText="1"/>
    </xf>
    <xf numFmtId="0" fontId="4" fillId="0" borderId="0" xfId="0" applyFont="1" applyBorder="1" applyAlignment="1">
      <alignment vertical="center"/>
    </xf>
    <xf numFmtId="0" fontId="0" fillId="0" borderId="7" xfId="0" applyBorder="1"/>
    <xf numFmtId="0" fontId="0" fillId="0" borderId="0" xfId="0" applyBorder="1"/>
    <xf numFmtId="0" fontId="2" fillId="0" borderId="5" xfId="2" applyFont="1" applyBorder="1" applyAlignment="1">
      <alignment horizontal="center" vertical="center" wrapText="1"/>
    </xf>
    <xf numFmtId="0" fontId="7" fillId="4" borderId="1" xfId="2" applyFont="1" applyFill="1" applyBorder="1" applyAlignment="1">
      <alignment horizontal="center" vertical="center"/>
    </xf>
    <xf numFmtId="0" fontId="7" fillId="4" borderId="4" xfId="2" applyFont="1" applyFill="1" applyBorder="1" applyAlignment="1">
      <alignment horizontal="center" vertical="center"/>
    </xf>
    <xf numFmtId="0" fontId="7" fillId="4" borderId="6" xfId="2" applyFont="1" applyFill="1" applyBorder="1" applyAlignment="1">
      <alignment horizontal="center" vertical="center"/>
    </xf>
    <xf numFmtId="0" fontId="7" fillId="4" borderId="2" xfId="2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 readingOrder="1"/>
    </xf>
    <xf numFmtId="44" fontId="11" fillId="0" borderId="1" xfId="0" applyNumberFormat="1" applyFont="1" applyFill="1" applyBorder="1" applyAlignment="1">
      <alignment horizontal="center" vertical="center" wrapText="1" readingOrder="1"/>
    </xf>
    <xf numFmtId="0" fontId="11" fillId="0" borderId="0" xfId="0" applyFont="1"/>
  </cellXfs>
  <cellStyles count="4">
    <cellStyle name="Normalny" xfId="0" builtinId="0"/>
    <cellStyle name="Normalny 2" xfId="2"/>
    <cellStyle name="Procentowy 2" xfId="3"/>
    <cellStyle name="Styl 1" xfId="1"/>
  </cellStyles>
  <dxfs count="7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relativeIndent="255" justifyLastLine="0" shrinkToFit="0" mergeCell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relativeIndent="255" justifyLastLine="0" shrinkToFit="0" mergeCell="0" readingOrder="1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#,##0.00\ &quot;zł&quot;"/>
      <fill>
        <patternFill patternType="none">
          <fgColor indexed="64"/>
          <bgColor auto="1"/>
        </patternFill>
      </fill>
      <alignment horizontal="center" vertical="center" textRotation="0" wrapText="1" indent="0" relativeIndent="255" justifyLastLine="0" shrinkToFit="0" mergeCell="0" readingOrder="1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#,##0.00\ &quot;zł&quot;"/>
      <fill>
        <patternFill patternType="none">
          <fgColor indexed="64"/>
          <bgColor auto="1"/>
        </patternFill>
      </fill>
      <alignment horizontal="center" vertical="center" textRotation="0" wrapText="1" indent="0" relativeIndent="255" justifyLastLine="0" shrinkToFit="0" mergeCell="0" readingOrder="1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relativeIndent="255" justifyLastLine="0" shrinkToFit="0" mergeCell="0" readingOrder="1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relativeIndent="255" justifyLastLine="0" shrinkToFit="0" mergeCell="0" readingOrder="1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relativeIndent="255" justifyLastLine="0" shrinkToFit="0" mergeCell="0" readingOrder="1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relativeIndent="255" justifyLastLine="0" shrinkToFit="0" mergeCell="0" readingOrder="1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relativeIndent="0" justifyLastLine="0" shrinkToFit="0" mergeCell="0" readingOrder="1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relativeIndent="255" justifyLastLine="0" shrinkToFit="0" mergeCell="0" readingOrder="1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relativeIndent="255" justifyLastLine="0" shrinkToFit="0" mergeCell="0" readingOrder="1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solid">
          <fgColor indexed="64"/>
          <bgColor theme="3" tint="0.79998168889431442"/>
        </patternFill>
      </fill>
      <alignment horizontal="center" vertical="center" textRotation="0" wrapText="1" indent="0" relativeIndent="255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5" formatCode="_-* #,##0.00\ [$zł-415]_-;\-* #,##0.00\ [$zł-415]_-;_-* &quot;-&quot;??\ [$zł-415]_-;_-@_-"/>
    </dxf>
    <dxf>
      <numFmt numFmtId="2" formatCode="0.00"/>
      <alignment horizontal="general" vertical="bottom" textRotation="0" wrapText="0" indent="0" relativeIndent="0" justifyLastLine="0" shrinkToFit="0" mergeCell="0" readingOrder="0"/>
    </dxf>
    <dxf>
      <numFmt numFmtId="165" formatCode="_-* #,##0.00\ [$zł-415]_-;\-* #,##0.00\ [$zł-415]_-;_-* &quot;-&quot;??\ [$zł-415]_-;_-@_-"/>
    </dxf>
    <dxf>
      <numFmt numFmtId="165" formatCode="_-* #,##0.00\ [$zł-415]_-;\-* #,##0.00\ [$zł-415]_-;_-* &quot;-&quot;??\ [$zł-415]_-;_-@_-"/>
    </dxf>
    <dxf>
      <numFmt numFmtId="165" formatCode="_-* #,##0.00\ [$zł-415]_-;\-* #,##0.00\ [$zł-415]_-;_-* &quot;-&quot;??\ [$zł-415]_-;_-@_-"/>
    </dxf>
    <dxf>
      <alignment horizontal="general" vertical="bottom" textRotation="0" wrapText="1" indent="0" relativeIndent="0" justifyLastLine="0" shrinkToFit="0" mergeCell="0" readingOrder="0"/>
    </dxf>
    <dxf>
      <alignment horizontal="general" vertical="bottom" textRotation="0" wrapText="1" indent="0" relativeIndent="0" justifyLastLine="0" shrinkToFit="0" mergeCell="0" readingOrder="0"/>
    </dxf>
    <dxf>
      <numFmt numFmtId="30" formatCode="@"/>
      <alignment horizontal="general" vertical="bottom" textRotation="0" wrapText="0" indent="0" relativeIndent="0" justifyLastLine="0" shrinkToFit="0" mergeCell="0" readingOrder="0"/>
    </dxf>
    <dxf>
      <numFmt numFmtId="165" formatCode="_-* #,##0.00\ [$zł-415]_-;\-* #,##0.00\ [$zł-415]_-;_-* &quot;-&quot;??\ [$zł-415]_-;_-@_-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solid">
          <fgColor theme="4"/>
          <bgColor theme="0" tint="-0.34998626667073579"/>
        </patternFill>
      </fill>
      <alignment horizontal="center" vertical="center" textRotation="0" wrapText="1" indent="0" relativeIndent="0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name val="Arial"/>
        <scheme val="none"/>
      </font>
      <numFmt numFmtId="4" formatCode="#,##0.00"/>
      <alignment horizontal="general" vertical="center" textRotation="0" wrapText="0" indent="0" relativeIndent="0" justifyLastLine="0" shrinkToFit="0" mergeCell="0" readingOrder="0"/>
    </dxf>
    <dxf>
      <font>
        <strike val="0"/>
        <outline val="0"/>
        <shadow val="0"/>
        <u val="none"/>
        <vertAlign val="baseline"/>
        <name val="Arial"/>
        <scheme val="none"/>
      </font>
      <numFmt numFmtId="4" formatCode="#,##0.00"/>
      <alignment horizontal="general" vertical="center" textRotation="0" wrapText="0" indent="0" relativeIndent="0" justifyLastLine="0" shrinkToFit="0" mergeCell="0" readingOrder="0"/>
    </dxf>
    <dxf>
      <font>
        <strike val="0"/>
        <outline val="0"/>
        <shadow val="0"/>
        <u val="none"/>
        <vertAlign val="baseline"/>
        <name val="Arial"/>
        <scheme val="none"/>
      </font>
      <alignment horizontal="general" vertical="center" textRotation="0" wrapText="0" indent="0" relativeIndent="0" justifyLastLine="0" shrinkToFit="0" mergeCell="0" readingOrder="0"/>
    </dxf>
    <dxf>
      <font>
        <strike val="0"/>
        <outline val="0"/>
        <shadow val="0"/>
        <u val="none"/>
        <vertAlign val="baseline"/>
        <name val="Arial"/>
        <scheme val="none"/>
      </font>
    </dxf>
    <dxf>
      <border>
        <bottom style="thin">
          <color rgb="FF000000"/>
        </bottom>
        <vertical/>
        <horizontal/>
      </border>
    </dxf>
    <dxf>
      <font>
        <strike val="0"/>
        <outline val="0"/>
        <shadow val="0"/>
        <u val="none"/>
        <vertAlign val="baseline"/>
        <name val="Arial"/>
        <scheme val="none"/>
      </font>
      <fill>
        <patternFill patternType="solid">
          <fgColor indexed="64"/>
          <bgColor theme="0" tint="-0.34998626667073579"/>
        </patternFill>
      </fill>
      <alignment horizontal="general" vertical="center" textRotation="0" wrapText="0" indent="0" relativeIndent="0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name val="Arial"/>
        <scheme val="none"/>
      </font>
      <alignment horizontal="general" vertical="center" textRotation="0" wrapText="0" indent="0" relativeIndent="0" justifyLastLine="0" shrinkToFit="0" mergeCell="0" readingOrder="0"/>
    </dxf>
    <dxf>
      <font>
        <strike val="0"/>
        <outline val="0"/>
        <shadow val="0"/>
        <u val="none"/>
        <vertAlign val="baseline"/>
        <name val="Arial"/>
        <scheme val="none"/>
      </font>
      <numFmt numFmtId="14" formatCode="0.00%"/>
      <alignment horizontal="general" vertical="center" textRotation="0" wrapText="0" indent="0" relativeIndent="0" justifyLastLine="0" shrinkToFit="0" mergeCell="0" readingOrder="0"/>
    </dxf>
    <dxf>
      <font>
        <strike val="0"/>
        <outline val="0"/>
        <shadow val="0"/>
        <u val="none"/>
        <vertAlign val="baseline"/>
        <name val="Arial"/>
        <scheme val="none"/>
      </font>
      <numFmt numFmtId="2" formatCode="0.00"/>
      <alignment horizontal="general" vertical="center" textRotation="0" wrapText="0" indent="0" relativeIndent="0" justifyLastLine="0" shrinkToFit="0" mergeCell="0" readingOrder="0"/>
    </dxf>
    <dxf>
      <font>
        <strike val="0"/>
        <outline val="0"/>
        <shadow val="0"/>
        <u val="none"/>
        <vertAlign val="baseline"/>
        <name val="Arial"/>
        <scheme val="none"/>
      </font>
      <numFmt numFmtId="2" formatCode="0.00"/>
      <alignment horizontal="general" vertical="center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5" formatCode="_-* #,##0.00\ [$zł-415]_-;\-* #,##0.00\ [$zł-415]_-;_-* &quot;-&quot;??\ [$zł-415]_-;_-@_-"/>
      <alignment horizontal="general" vertical="center" textRotation="0" wrapText="0" indent="0" relativeIndent="0" justifyLastLine="0" shrinkToFit="0" mergeCell="0" readingOrder="0"/>
    </dxf>
    <dxf>
      <font>
        <strike val="0"/>
        <outline val="0"/>
        <shadow val="0"/>
        <u val="none"/>
        <vertAlign val="baseline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5" formatCode="_-* #,##0.00\ [$zł-415]_-;\-* #,##0.00\ [$zł-415]_-;_-* &quot;-&quot;??\ [$zł-415]_-;_-@_-"/>
      <alignment horizontal="general" vertical="center" textRotation="0" wrapText="0" indent="0" relativeIndent="0" justifyLastLine="0" shrinkToFit="0" mergeCell="0" readingOrder="0"/>
    </dxf>
    <dxf>
      <font>
        <strike val="0"/>
        <outline val="0"/>
        <shadow val="0"/>
        <u val="none"/>
        <vertAlign val="baseline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5" formatCode="_-* #,##0.00\ [$zł-415]_-;\-* #,##0.00\ [$zł-415]_-;_-* &quot;-&quot;??\ [$zł-415]_-;_-@_-"/>
      <alignment horizontal="general" vertical="center" textRotation="0" wrapText="0" indent="0" relativeIndent="0" justifyLastLine="0" shrinkToFit="0" mergeCell="0" readingOrder="0"/>
    </dxf>
    <dxf>
      <font>
        <strike val="0"/>
        <outline val="0"/>
        <shadow val="0"/>
        <u val="none"/>
        <vertAlign val="baseline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right" vertical="center" textRotation="0" wrapText="1" indent="0" relativeIndent="0" justifyLastLine="0" shrinkToFit="0" mergeCell="0" readingOrder="0"/>
    </dxf>
    <dxf>
      <font>
        <strike val="0"/>
        <outline val="0"/>
        <shadow val="0"/>
        <u val="none"/>
        <vertAlign val="baseline"/>
        <name val="Arial"/>
        <scheme val="none"/>
      </font>
    </dxf>
    <dxf>
      <font>
        <strike val="0"/>
        <outline val="0"/>
        <shadow val="0"/>
        <u val="none"/>
        <vertAlign val="baseline"/>
        <name val="Arial"/>
        <scheme val="none"/>
      </font>
      <alignment horizontal="general" vertical="center" textRotation="0" wrapText="1" indent="0" relativeIndent="0" justifyLastLine="0" shrinkToFit="0" mergeCell="0" readingOrder="0"/>
    </dxf>
    <dxf>
      <font>
        <strike val="0"/>
        <outline val="0"/>
        <shadow val="0"/>
        <u val="none"/>
        <vertAlign val="baseline"/>
        <name val="Arial"/>
        <scheme val="none"/>
      </font>
      <alignment horizontal="general" vertical="center" textRotation="0" wrapText="1" indent="0" relativeIndent="0" justifyLastLine="0" shrinkToFit="0" mergeCell="0" readingOrder="0"/>
    </dxf>
    <dxf>
      <font>
        <strike val="0"/>
        <outline val="0"/>
        <shadow val="0"/>
        <u val="none"/>
        <vertAlign val="baseline"/>
        <name val="Arial"/>
        <scheme val="none"/>
      </font>
      <alignment horizontal="general" vertical="center" textRotation="0" wrapText="0" indent="0" relativeIndent="0" justifyLastLine="0" shrinkToFit="0" mergeCell="0" readingOrder="0"/>
    </dxf>
    <dxf>
      <font>
        <strike val="0"/>
        <outline val="0"/>
        <shadow val="0"/>
        <u val="none"/>
        <vertAlign val="baseline"/>
        <name val="Arial"/>
        <scheme val="none"/>
      </font>
      <numFmt numFmtId="30" formatCode="@"/>
      <alignment horizontal="general" vertical="center" textRotation="0" wrapText="0" indent="0" relativeIndent="0" justifyLastLine="0" shrinkToFit="0" mergeCell="0" readingOrder="0"/>
    </dxf>
    <dxf>
      <font>
        <strike val="0"/>
        <outline val="0"/>
        <shadow val="0"/>
        <u val="none"/>
        <vertAlign val="baseline"/>
        <name val="Arial"/>
        <scheme val="none"/>
      </font>
      <alignment horizontal="center" vertical="center" textRotation="0" wrapText="0" indent="0" relativeIndent="0" justifyLastLine="0" shrinkToFit="0" mergeCell="0" readingOrder="0"/>
    </dxf>
    <dxf>
      <font>
        <strike val="0"/>
        <outline val="0"/>
        <shadow val="0"/>
        <u val="none"/>
        <vertAlign val="baseline"/>
        <name val="Arial"/>
        <scheme val="none"/>
      </font>
      <numFmt numFmtId="30" formatCode="@"/>
      <alignment horizontal="center" vertical="center" textRotation="0" wrapText="0" indent="0" relativeIndent="0" justifyLastLine="0" shrinkToFit="0" mergeCell="0" readingOrder="0"/>
    </dxf>
    <dxf>
      <font>
        <strike val="0"/>
        <outline val="0"/>
        <shadow val="0"/>
        <u val="none"/>
        <vertAlign val="baseline"/>
        <name val="Arial"/>
        <scheme val="none"/>
      </font>
    </dxf>
    <dxf>
      <font>
        <strike val="0"/>
        <outline val="0"/>
        <shadow val="0"/>
        <u val="none"/>
        <vertAlign val="baseline"/>
        <name val="Arial"/>
        <scheme val="none"/>
      </font>
      <alignment horizontal="general" vertical="center" textRotation="0" wrapText="0" indent="0" relativeIndent="0" justifyLastLine="0" shrinkToFit="0" mergeCell="0" readingOrder="0"/>
      <border diagonalUp="0" diagonalDown="0" outline="0">
        <top/>
      </border>
    </dxf>
    <dxf>
      <border>
        <bottom style="thin">
          <color rgb="FF000000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solid">
          <fgColor theme="4"/>
          <bgColor theme="0" tint="-0.34998626667073579"/>
        </patternFill>
      </fill>
      <alignment horizontal="center" vertical="center" textRotation="0" wrapText="1" indent="0" relativeIndent="0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alignment horizontal="general" vertical="center" textRotation="0" wrapText="0" indent="0" relativeIndent="0" justifyLastLine="0" shrinkToFit="0" mergeCell="0" readingOrder="0"/>
    </dxf>
    <dxf>
      <font>
        <strike val="0"/>
        <outline val="0"/>
        <shadow val="0"/>
        <u val="none"/>
        <vertAlign val="baseline"/>
        <name val="Arial"/>
        <scheme val="none"/>
      </font>
      <numFmt numFmtId="0" formatCode="General"/>
      <alignment vertical="center" textRotation="0" indent="0" relativeIndent="255" justifyLastLine="0" shrinkToFit="0" mergeCell="0" readingOrder="0"/>
    </dxf>
    <dxf>
      <font>
        <strike val="0"/>
        <outline val="0"/>
        <shadow val="0"/>
        <u val="none"/>
        <vertAlign val="baseline"/>
        <name val="Arial"/>
        <scheme val="none"/>
      </font>
      <numFmt numFmtId="2" formatCode="0.00"/>
      <alignment horizontal="general" vertical="center" textRotation="0" wrapText="0" indent="0" relativeIndent="0" justifyLastLine="0" shrinkToFit="0" mergeCell="0" readingOrder="0"/>
    </dxf>
    <dxf>
      <font>
        <strike val="0"/>
        <outline val="0"/>
        <shadow val="0"/>
        <u val="none"/>
        <vertAlign val="baseline"/>
        <name val="Arial"/>
        <scheme val="none"/>
      </font>
      <numFmt numFmtId="2" formatCode="0.00"/>
      <alignment horizontal="general" vertical="center" textRotation="0" wrapText="0" indent="0" relativeIndent="255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5" formatCode="_-* #,##0.00\ [$zł-415]_-;\-* #,##0.00\ [$zł-415]_-;_-* &quot;-&quot;??\ [$zł-415]_-;_-@_-"/>
      <alignment horizontal="general" vertical="center" textRotation="0" wrapText="0" indent="0" relativeIndent="0" justifyLastLine="0" shrinkToFit="0" mergeCell="0" readingOrder="0"/>
    </dxf>
    <dxf>
      <font>
        <strike val="0"/>
        <outline val="0"/>
        <shadow val="0"/>
        <u val="none"/>
        <vertAlign val="baseline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5" formatCode="_-* #,##0.00\ [$zł-415]_-;\-* #,##0.00\ [$zł-415]_-;_-* &quot;-&quot;??\ [$zł-415]_-;_-@_-"/>
      <alignment horizontal="general" vertical="center" textRotation="0" wrapText="0" indent="0" relativeIndent="0" justifyLastLine="0" shrinkToFit="0" mergeCell="0" readingOrder="0"/>
    </dxf>
    <dxf>
      <font>
        <strike val="0"/>
        <outline val="0"/>
        <shadow val="0"/>
        <u val="none"/>
        <vertAlign val="baseline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5" formatCode="_-* #,##0.00\ [$zł-415]_-;\-* #,##0.00\ [$zł-415]_-;_-* &quot;-&quot;??\ [$zł-415]_-;_-@_-"/>
      <alignment horizontal="general" vertical="center" textRotation="0" wrapText="0" indent="0" relativeIndent="0" justifyLastLine="0" shrinkToFit="0" mergeCell="0" readingOrder="0"/>
    </dxf>
    <dxf>
      <font>
        <strike val="0"/>
        <outline val="0"/>
        <shadow val="0"/>
        <u val="none"/>
        <vertAlign val="baseline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right" vertical="center" textRotation="0" wrapText="1" indent="0" relativeIndent="0" justifyLastLine="0" shrinkToFit="0" mergeCell="0" readingOrder="0"/>
    </dxf>
    <dxf>
      <font>
        <strike val="0"/>
        <outline val="0"/>
        <shadow val="0"/>
        <u val="none"/>
        <vertAlign val="baseline"/>
        <name val="Arial"/>
        <scheme val="none"/>
      </font>
    </dxf>
    <dxf>
      <font>
        <strike val="0"/>
        <outline val="0"/>
        <shadow val="0"/>
        <u val="none"/>
        <vertAlign val="baseline"/>
        <name val="Arial"/>
        <scheme val="none"/>
      </font>
      <alignment horizontal="general" vertical="center" textRotation="0" wrapText="1" indent="0" relativeIndent="0" justifyLastLine="0" shrinkToFit="0" mergeCell="0" readingOrder="0"/>
    </dxf>
    <dxf>
      <font>
        <strike val="0"/>
        <outline val="0"/>
        <shadow val="0"/>
        <u val="none"/>
        <vertAlign val="baseline"/>
        <name val="Arial"/>
        <scheme val="none"/>
      </font>
      <alignment horizontal="general" vertical="center" textRotation="0" wrapText="1" indent="0" relativeIndent="255" justifyLastLine="0" shrinkToFit="0" mergeCell="0" readingOrder="0"/>
    </dxf>
    <dxf>
      <font>
        <strike val="0"/>
        <outline val="0"/>
        <shadow val="0"/>
        <u val="none"/>
        <vertAlign val="baseline"/>
        <name val="Arial"/>
        <scheme val="none"/>
      </font>
      <alignment horizontal="general" vertical="center" textRotation="0" wrapText="0" indent="0" relativeIndent="0" justifyLastLine="0" shrinkToFit="0" mergeCell="0" readingOrder="0"/>
    </dxf>
    <dxf>
      <font>
        <strike val="0"/>
        <outline val="0"/>
        <shadow val="0"/>
        <u val="none"/>
        <vertAlign val="baseline"/>
        <name val="Arial"/>
        <scheme val="none"/>
      </font>
      <numFmt numFmtId="30" formatCode="@"/>
      <alignment horizontal="general" vertical="center" textRotation="0" wrapText="0" indent="0" relativeIndent="255" justifyLastLine="0" shrinkToFit="0" mergeCell="0" readingOrder="0"/>
    </dxf>
    <dxf>
      <font>
        <strike val="0"/>
        <outline val="0"/>
        <shadow val="0"/>
        <u val="none"/>
        <vertAlign val="baseline"/>
        <name val="Arial"/>
        <scheme val="none"/>
      </font>
      <alignment horizontal="center" vertical="center" textRotation="0" wrapText="0" indent="0" relativeIndent="0" justifyLastLine="0" shrinkToFit="0" mergeCell="0" readingOrder="0"/>
    </dxf>
    <dxf>
      <font>
        <strike val="0"/>
        <outline val="0"/>
        <shadow val="0"/>
        <u val="none"/>
        <vertAlign val="baseline"/>
        <name val="Arial"/>
        <scheme val="none"/>
      </font>
      <numFmt numFmtId="30" formatCode="@"/>
      <alignment horizontal="center" vertical="center" textRotation="0" wrapText="0" indent="0" relativeIndent="255" justifyLastLine="0" shrinkToFit="0" mergeCell="0" readingOrder="0"/>
    </dxf>
    <dxf>
      <font>
        <strike val="0"/>
        <outline val="0"/>
        <shadow val="0"/>
        <u val="none"/>
        <vertAlign val="baseline"/>
        <name val="Arial"/>
        <scheme val="none"/>
      </font>
    </dxf>
    <dxf>
      <font>
        <strike val="0"/>
        <outline val="0"/>
        <shadow val="0"/>
        <u val="none"/>
        <vertAlign val="baseline"/>
        <name val="Arial"/>
        <scheme val="none"/>
      </font>
      <alignment vertical="center" textRotation="0" indent="0" relativeIndent="255" justifyLastLine="0" shrinkToFit="0" mergeCell="0" readingOrder="0"/>
    </dxf>
    <dxf>
      <border>
        <bottom style="thin">
          <color rgb="FF000000"/>
        </bottom>
        <vertical/>
        <horizontal/>
      </border>
    </dxf>
    <dxf>
      <font>
        <strike val="0"/>
        <outline val="0"/>
        <shadow val="0"/>
        <u val="none"/>
        <vertAlign val="baseline"/>
        <name val="Arial"/>
        <scheme val="none"/>
      </font>
      <fill>
        <patternFill patternType="none">
          <fgColor indexed="64"/>
          <bgColor theme="0" tint="-0.34998626667073579"/>
        </patternFill>
      </fill>
      <alignment horizontal="center" vertical="center" textRotation="0" wrapText="1" indent="0" relativeIndent="255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244928</xdr:colOff>
      <xdr:row>1</xdr:row>
      <xdr:rowOff>76199</xdr:rowOff>
    </xdr:from>
    <xdr:to>
      <xdr:col>7</xdr:col>
      <xdr:colOff>959748</xdr:colOff>
      <xdr:row>1</xdr:row>
      <xdr:rowOff>966106</xdr:rowOff>
    </xdr:to>
    <xdr:pic>
      <xdr:nvPicPr>
        <xdr:cNvPr id="4" name="Obraz 3" descr="Logotyp EFRR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65321" y="266699"/>
          <a:ext cx="9804391" cy="889907"/>
        </a:xfrm>
        <a:prstGeom prst="rect">
          <a:avLst/>
        </a:prstGeom>
      </xdr:spPr>
    </xdr:pic>
    <xdr:clientData/>
  </xdr:twoCellAnchor>
</xdr:wsDr>
</file>

<file path=xl/queryTables/queryTable1.xml><?xml version="1.0" encoding="utf-8"?>
<queryTable xmlns="http://schemas.openxmlformats.org/spreadsheetml/2006/main" name="owssvr_1" backgroundRefresh="0" connectionId="2" autoFormatId="16" applyNumberFormats="0" applyBorderFormats="0" applyFontFormats="0" applyPatternFormats="0" applyAlignmentFormats="0" applyWidthHeightFormats="0">
  <queryTableRefresh nextId="16" unboundColumnsLeft="1" unboundColumnsRight="2">
    <queryTableFields count="9">
      <queryTableField id="13" dataBound="0" tableColumnId="13"/>
      <queryTableField id="7" name="IdWniosku" tableColumnId="1"/>
      <queryTableField id="8" name="Nazwa wnioskodawcy" tableColumnId="2"/>
      <queryTableField id="1" name="Tytuł projektu" tableColumnId="3"/>
      <queryTableField id="2" name="Wartość ogółem" tableColumnId="4"/>
      <queryTableField id="3" name="Wydatki kwalifikowane" tableColumnId="5"/>
      <queryTableField id="4" name="Wnioskowane dofinansowanie" tableColumnId="7"/>
      <queryTableField id="14" dataBound="0" tableColumnId="14"/>
      <queryTableField id="15" dataBound="0" tableColumnId="15"/>
    </queryTableFields>
    <queryTableDeletedFields count="6">
      <deletedField name="Status końcowy"/>
      <deletedField name="Typ elementu"/>
      <deletedField name="Ścieżka"/>
      <deletedField name="Wynik oceny merytorycznej"/>
      <deletedField name="Wkład UE"/>
      <deletedField name="% dofinansowania"/>
    </queryTableDeletedFields>
  </queryTableRefresh>
</queryTable>
</file>

<file path=xl/queryTables/queryTable2.xml><?xml version="1.0" encoding="utf-8"?>
<queryTable xmlns="http://schemas.openxmlformats.org/spreadsheetml/2006/main" name="owssvr_2" backgroundRefresh="0" connectionId="1" autoFormatId="16" applyNumberFormats="0" applyBorderFormats="0" applyFontFormats="0" applyPatternFormats="0" applyAlignmentFormats="0" applyWidthHeightFormats="0">
  <queryTableRefresh nextId="15" unboundColumnsLeft="1" unboundColumnsRight="1">
    <queryTableFields count="9">
      <queryTableField id="13" dataBound="0" tableColumnId="13"/>
      <queryTableField id="7" name="IdWniosku" tableColumnId="1"/>
      <queryTableField id="8" name="Nazwa wnioskodawcy" tableColumnId="2"/>
      <queryTableField id="1" name="Tytuł projektu" tableColumnId="3"/>
      <queryTableField id="2" name="Wartość ogółem" tableColumnId="4"/>
      <queryTableField id="3" name="Wydatki kwalifikowane" tableColumnId="5"/>
      <queryTableField id="4" name="Wnioskowane dofinansowanie" tableColumnId="7"/>
      <queryTableField id="6" name="Wynik oceny merytorycznej" tableColumnId="9"/>
      <queryTableField id="14" dataBound="0" tableColumnId="14"/>
    </queryTableFields>
    <queryTableDeletedFields count="5">
      <deletedField name="Status końcowy"/>
      <deletedField name="Typ elementu"/>
      <deletedField name="Ścieżka"/>
      <deletedField name="% dofinansowania"/>
      <deletedField name="Wkład UE"/>
    </queryTableDeleted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table1.xml><?xml version="1.0" encoding="utf-8"?>
<table xmlns="http://schemas.openxmlformats.org/spreadsheetml/2006/main" id="3" name="Do_dofinansowania6" displayName="Do_dofinansowania6" ref="A3:I31" tableType="queryTable" totalsRowCount="1" headerRowDxfId="75" dataDxfId="73" totalsRowDxfId="72" headerRowBorderDxfId="74">
  <tableColumns count="9">
    <tableColumn id="13" uniqueName="13" name="Lp." queryTableFieldId="13" dataDxfId="71" totalsRowDxfId="70"/>
    <tableColumn id="1" uniqueName="IdWniosku" name="Numer RPMA" queryTableFieldId="7" dataDxfId="69" totalsRowDxfId="68"/>
    <tableColumn id="2" uniqueName="Nazwa_x005f_x0020_wnioskodawcy" name="Nazwa wnioskodawcy" queryTableFieldId="8" dataDxfId="67" totalsRowDxfId="66"/>
    <tableColumn id="3" uniqueName="Tytu_x005f_x0142__x005f_x0020_projektu" name="Tytuł projektu" totalsRowLabel="SUMA:        " queryTableFieldId="1" dataDxfId="65" totalsRowDxfId="64"/>
    <tableColumn id="4" uniqueName="Warto_x005f_x015b__x005f_x0107__x005f_x0020_og_x00" name="Wartość ogółem" totalsRowFunction="sum" queryTableFieldId="2" dataDxfId="63" totalsRowDxfId="62"/>
    <tableColumn id="5" uniqueName="Wydatki_x005f_x0020_kwalifikowane" name="Wydatki kwalifikowane" totalsRowFunction="sum" queryTableFieldId="3" dataDxfId="61" totalsRowDxfId="60"/>
    <tableColumn id="7" uniqueName="Wnioskowane_x005f_x0020_dofinansowanie" name="Wnioskowane dofinansowanie (EFRR)" totalsRowFunction="sum" queryTableFieldId="4" dataDxfId="59" totalsRowDxfId="58"/>
    <tableColumn id="14" uniqueName="14" name="Liczba punktów uzyskana przez projekt" queryTableFieldId="14" dataDxfId="57" totalsRowDxfId="56"/>
    <tableColumn id="15" uniqueName="15" name="Procent maksymalnej liczby punktów możliwych do zdobycia" queryTableFieldId="15" dataDxfId="55" totalsRowDxfId="54">
      <calculatedColumnFormula>Do_dofinansowania6[[#This Row],[Liczba punktów uzyskana przez projekt]]/97</calculatedColumnFormula>
    </tableColumn>
  </tableColumns>
  <tableStyleInfo name="TableStyleLight15" showFirstColumn="0" showLastColumn="0" showRowStripes="1" showColumnStripes="0"/>
</table>
</file>

<file path=xl/tables/table2.xml><?xml version="1.0" encoding="utf-8"?>
<table xmlns="http://schemas.openxmlformats.org/spreadsheetml/2006/main" id="4" name="Tabela27" displayName="Tabela27" ref="A34:I85" totalsRowCount="1" headerRowDxfId="53" dataDxfId="51" totalsRowDxfId="50" headerRowBorderDxfId="52">
  <tableColumns count="9">
    <tableColumn id="1" name="Lp." dataDxfId="49" totalsRowDxfId="48"/>
    <tableColumn id="2" name="Numer RPMA" dataDxfId="47" totalsRowDxfId="46"/>
    <tableColumn id="3" name="Nazwa wnioskodawcy" dataDxfId="45" totalsRowDxfId="44"/>
    <tableColumn id="4" name="Tytuł projektu" totalsRowLabel="SUMA:     " dataDxfId="43" totalsRowDxfId="42"/>
    <tableColumn id="5" name="Wartość ogółem" totalsRowFunction="sum" dataDxfId="41" totalsRowDxfId="40"/>
    <tableColumn id="6" name="Wydatki kwalifikowane" totalsRowFunction="sum" dataDxfId="39" totalsRowDxfId="38"/>
    <tableColumn id="8" name="Wnioskowane dofinansowanie" totalsRowFunction="sum" dataDxfId="37" totalsRowDxfId="36"/>
    <tableColumn id="10" name="Wynik oceny merytorycznej" dataDxfId="35" totalsRowDxfId="34"/>
    <tableColumn id="11" name="Procent maksymalnej liczby punktów możliwych do zdobycia" dataDxfId="33" totalsRowDxfId="32">
      <calculatedColumnFormula>Tabela27[[#This Row],[Wynik oceny merytorycznej]]/97</calculatedColumnFormula>
    </tableColumn>
  </tableColumns>
  <tableStyleInfo name="TableStyleLight15" showFirstColumn="0" showLastColumn="0" showRowStripes="1" showColumnStripes="0"/>
</table>
</file>

<file path=xl/tables/table3.xml><?xml version="1.0" encoding="utf-8"?>
<table xmlns="http://schemas.openxmlformats.org/spreadsheetml/2006/main" id="5" name="Tabela38" displayName="Tabela38" ref="D115:F121" totalsRowShown="0" headerRowDxfId="31" dataDxfId="29" headerRowBorderDxfId="30">
  <tableColumns count="3">
    <tableColumn id="1" name="Analiza wykorzystania alokacji EFRR w ramach konkursu  RPMA.02.01.01-IP.01-14-001/15" dataDxfId="28"/>
    <tableColumn id="2" name="EURO" dataDxfId="27"/>
    <tableColumn id="3" name="PLN" dataDxfId="26"/>
  </tableColumns>
  <tableStyleInfo name="TableStyleLight15" showFirstColumn="0" showLastColumn="0" showRowStripes="1" showColumnStripes="0"/>
</table>
</file>

<file path=xl/tables/table4.xml><?xml version="1.0" encoding="utf-8"?>
<table xmlns="http://schemas.openxmlformats.org/spreadsheetml/2006/main" id="6" name="Tabela_owssvr49" displayName="Tabela_owssvr49" ref="A88:I113" tableType="queryTable" totalsRowShown="0" headerRowDxfId="25" headerRowBorderDxfId="24">
  <tableColumns count="9">
    <tableColumn id="13" uniqueName="13" name="Lp." queryTableFieldId="13" dataDxfId="23"/>
    <tableColumn id="1" uniqueName="IdWniosku" name="IdWniosku" queryTableFieldId="7" dataDxfId="22"/>
    <tableColumn id="2" uniqueName="Nazwa_x005f_x0020_wnioskodawcy" name="Nazwa wnioskodawcy" queryTableFieldId="8" dataDxfId="21"/>
    <tableColumn id="3" uniqueName="Tytu_x005f_x0142__x005f_x0020_projektu" name="Tytuł projektu" queryTableFieldId="1" dataDxfId="20"/>
    <tableColumn id="4" uniqueName="Warto_x005f_x015b__x005f_x0107__x005f_x0020_og_x00" name="Wartość ogółem" queryTableFieldId="2" dataDxfId="19"/>
    <tableColumn id="5" uniqueName="Wydatki_x005f_x0020_kwalifikowane" name="Wydatki kwalifikowane" queryTableFieldId="3" dataDxfId="18"/>
    <tableColumn id="7" uniqueName="Wnioskowane_x005f_x0020_dofinansowanie" name="Wnioskowane dofinansowanie" queryTableFieldId="4" dataDxfId="17"/>
    <tableColumn id="9" uniqueName="Wynik_x005f_x0020_oceny_x005f_x0020_merytory" name="Wynik oceny merytorycznej" queryTableFieldId="6" dataDxfId="16"/>
    <tableColumn id="14" uniqueName="14" name="Procent maksymalnej liczby punktów możliwych do zdobycia" queryTableFieldId="14" dataDxfId="15">
      <calculatedColumnFormula>Tabela_owssvr49[[#This Row],[Wynik oceny merytorycznej]]/97</calculatedColumnFormula>
    </tableColumn>
  </tableColumns>
  <tableStyleInfo name="TableStyleLight15" showFirstColumn="0" showLastColumn="0" showRowStripes="1" showColumnStripes="0"/>
</table>
</file>

<file path=xl/tables/table5.xml><?xml version="1.0" encoding="utf-8"?>
<table xmlns="http://schemas.openxmlformats.org/spreadsheetml/2006/main" id="2" name="Tabela13" displayName="Tabela13" ref="A4:J5" headerRowDxfId="14" dataDxfId="0" headerRowBorderDxfId="12" tableBorderDxfId="13" totalsRowBorderDxfId="11">
  <autoFilter ref="A4:J5">
    <filterColumn colId="2"/>
  </autoFilter>
  <tableColumns count="10">
    <tableColumn id="1" name="Lp." totalsRowLabel="Suma" dataDxfId="10"/>
    <tableColumn id="12" name="Instytucja organizująca konkurs / Instytucja prowadząca nabór" dataDxfId="9"/>
    <tableColumn id="9" name="Numer RPMA" dataDxfId="8"/>
    <tableColumn id="2" name="Tytuł projektu" dataDxfId="7"/>
    <tableColumn id="3" name="Nazwa wnioskodawcy" dataDxfId="6"/>
    <tableColumn id="4" name="Priorytet/Działanie " dataDxfId="5"/>
    <tableColumn id="5" name="Poddziałanie" dataDxfId="4"/>
    <tableColumn id="6" name="Wartość projektu" dataDxfId="3"/>
    <tableColumn id="7" name="Wartość unijnego dofinansowania" dataDxfId="2"/>
    <tableColumn id="8" name="Wyniki oceny [gdy oceniane kryteria miały charakter punktowy]" dataDxfId="1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Lista projektów wybranych do dofinansowania w trybie pozakonkursowym dla Programu…." altTextSummary="W tabeli wymienione są projekty wybrane do dofinansowania w trybie pozakonkursowym dla Programu..."/>
    </ext>
  </extLst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24"/>
  <sheetViews>
    <sheetView showGridLines="0" view="pageBreakPreview" topLeftCell="A27" zoomScale="70" zoomScaleNormal="40" zoomScaleSheetLayoutView="70" workbookViewId="0">
      <selection activeCell="B35" sqref="B35:B84"/>
    </sheetView>
  </sheetViews>
  <sheetFormatPr defaultColWidth="0" defaultRowHeight="47.25" customHeight="1" zeroHeight="1"/>
  <cols>
    <col min="1" max="1" width="5.5703125" style="15" customWidth="1"/>
    <col min="2" max="2" width="27.28515625" style="16" customWidth="1"/>
    <col min="3" max="3" width="68.85546875" style="16" customWidth="1"/>
    <col min="4" max="4" width="105" style="16" customWidth="1"/>
    <col min="5" max="8" width="22.140625" style="16" customWidth="1"/>
    <col min="9" max="9" width="21.28515625" style="16" customWidth="1"/>
    <col min="10" max="10" width="2.5703125" style="8" customWidth="1"/>
    <col min="11" max="11" width="19.42578125" style="8" hidden="1" customWidth="1"/>
    <col min="12" max="12" width="2.7109375" style="8" hidden="1" customWidth="1"/>
    <col min="13" max="16384" width="0" style="8" hidden="1"/>
  </cols>
  <sheetData>
    <row r="1" spans="1:11" ht="78" customHeight="1">
      <c r="A1" s="38" t="s">
        <v>167</v>
      </c>
      <c r="B1" s="38"/>
      <c r="C1" s="38"/>
      <c r="D1" s="38"/>
      <c r="E1" s="38"/>
      <c r="F1" s="38"/>
      <c r="G1" s="38"/>
      <c r="H1" s="38"/>
      <c r="I1" s="38"/>
      <c r="J1" s="7"/>
      <c r="K1" s="7"/>
    </row>
    <row r="2" spans="1:11" ht="47.25" customHeight="1">
      <c r="A2" s="39" t="s">
        <v>168</v>
      </c>
      <c r="B2" s="39"/>
      <c r="C2" s="39"/>
      <c r="D2" s="39"/>
      <c r="E2" s="39"/>
      <c r="F2" s="39"/>
      <c r="G2" s="39"/>
      <c r="H2" s="39"/>
      <c r="I2" s="39"/>
      <c r="J2" s="7"/>
      <c r="K2" s="7"/>
    </row>
    <row r="3" spans="1:11" ht="76.5" customHeight="1">
      <c r="A3" s="9" t="s">
        <v>0</v>
      </c>
      <c r="B3" s="9" t="s">
        <v>169</v>
      </c>
      <c r="C3" s="9" t="s">
        <v>6</v>
      </c>
      <c r="D3" s="9" t="s">
        <v>1</v>
      </c>
      <c r="E3" s="9" t="s">
        <v>170</v>
      </c>
      <c r="F3" s="9" t="s">
        <v>171</v>
      </c>
      <c r="G3" s="9" t="s">
        <v>172</v>
      </c>
      <c r="H3" s="9" t="s">
        <v>173</v>
      </c>
      <c r="I3" s="9" t="s">
        <v>174</v>
      </c>
      <c r="J3" s="7"/>
      <c r="K3" s="7"/>
    </row>
    <row r="4" spans="1:11" ht="47.25" customHeight="1">
      <c r="A4" s="10" t="s">
        <v>175</v>
      </c>
      <c r="B4" s="11" t="s">
        <v>176</v>
      </c>
      <c r="C4" s="7" t="s">
        <v>38</v>
      </c>
      <c r="D4" s="7" t="s">
        <v>11</v>
      </c>
      <c r="E4" s="12">
        <v>4983960</v>
      </c>
      <c r="F4" s="12">
        <v>4983960</v>
      </c>
      <c r="G4" s="12">
        <v>3987168</v>
      </c>
      <c r="H4" s="13">
        <v>97</v>
      </c>
      <c r="I4" s="14">
        <f>Do_dofinansowania6[[#This Row],[Liczba punktów uzyskana przez projekt]]/97</f>
        <v>1</v>
      </c>
    </row>
    <row r="5" spans="1:11" ht="47.25" customHeight="1">
      <c r="A5" s="10" t="s">
        <v>177</v>
      </c>
      <c r="B5" s="11" t="s">
        <v>178</v>
      </c>
      <c r="C5" s="7" t="s">
        <v>39</v>
      </c>
      <c r="D5" s="7" t="s">
        <v>12</v>
      </c>
      <c r="E5" s="12">
        <v>7673847</v>
      </c>
      <c r="F5" s="12">
        <v>7673847</v>
      </c>
      <c r="G5" s="12">
        <v>6139077.5899999999</v>
      </c>
      <c r="H5" s="13">
        <v>97</v>
      </c>
      <c r="I5" s="14">
        <f>Do_dofinansowania6[[#This Row],[Liczba punktów uzyskana przez projekt]]/97</f>
        <v>1</v>
      </c>
    </row>
    <row r="6" spans="1:11" ht="47.25" customHeight="1">
      <c r="A6" s="10" t="s">
        <v>179</v>
      </c>
      <c r="B6" s="11" t="s">
        <v>180</v>
      </c>
      <c r="C6" s="7" t="s">
        <v>40</v>
      </c>
      <c r="D6" s="7" t="s">
        <v>13</v>
      </c>
      <c r="E6" s="12">
        <v>9450944.8399999999</v>
      </c>
      <c r="F6" s="12">
        <v>9450944.8399999999</v>
      </c>
      <c r="G6" s="12">
        <v>7560755.8600000003</v>
      </c>
      <c r="H6" s="13">
        <v>97</v>
      </c>
      <c r="I6" s="14">
        <f>Do_dofinansowania6[[#This Row],[Liczba punktów uzyskana przez projekt]]/97</f>
        <v>1</v>
      </c>
    </row>
    <row r="7" spans="1:11" ht="47.25" customHeight="1">
      <c r="A7" s="10" t="s">
        <v>181</v>
      </c>
      <c r="B7" s="11" t="s">
        <v>182</v>
      </c>
      <c r="C7" s="7" t="s">
        <v>41</v>
      </c>
      <c r="D7" s="7" t="s">
        <v>14</v>
      </c>
      <c r="E7" s="12">
        <v>3490740</v>
      </c>
      <c r="F7" s="12">
        <v>3490740</v>
      </c>
      <c r="G7" s="12">
        <v>2792592</v>
      </c>
      <c r="H7" s="13">
        <v>96.5</v>
      </c>
      <c r="I7" s="14">
        <f>Do_dofinansowania6[[#This Row],[Liczba punktów uzyskana przez projekt]]/97</f>
        <v>0.99484536082474229</v>
      </c>
    </row>
    <row r="8" spans="1:11" ht="47.25" customHeight="1">
      <c r="A8" s="10" t="s">
        <v>183</v>
      </c>
      <c r="B8" s="11" t="s">
        <v>184</v>
      </c>
      <c r="C8" s="7" t="s">
        <v>42</v>
      </c>
      <c r="D8" s="7" t="s">
        <v>15</v>
      </c>
      <c r="E8" s="12">
        <v>3576701.51</v>
      </c>
      <c r="F8" s="12">
        <v>3576701.51</v>
      </c>
      <c r="G8" s="12">
        <v>2861361.2</v>
      </c>
      <c r="H8" s="13">
        <v>96</v>
      </c>
      <c r="I8" s="14">
        <f>Do_dofinansowania6[[#This Row],[Liczba punktów uzyskana przez projekt]]/97</f>
        <v>0.98969072164948457</v>
      </c>
    </row>
    <row r="9" spans="1:11" ht="47.25" customHeight="1">
      <c r="A9" s="10" t="s">
        <v>185</v>
      </c>
      <c r="B9" s="11" t="s">
        <v>186</v>
      </c>
      <c r="C9" s="7" t="s">
        <v>43</v>
      </c>
      <c r="D9" s="7" t="s">
        <v>16</v>
      </c>
      <c r="E9" s="12">
        <v>9430329.3499999996</v>
      </c>
      <c r="F9" s="12">
        <v>9430329.3499999996</v>
      </c>
      <c r="G9" s="12">
        <v>7544263.4800000004</v>
      </c>
      <c r="H9" s="13">
        <v>96</v>
      </c>
      <c r="I9" s="14">
        <f>Do_dofinansowania6[[#This Row],[Liczba punktów uzyskana przez projekt]]/97</f>
        <v>0.98969072164948457</v>
      </c>
    </row>
    <row r="10" spans="1:11" ht="47.25" customHeight="1">
      <c r="A10" s="10" t="s">
        <v>187</v>
      </c>
      <c r="B10" s="11" t="s">
        <v>188</v>
      </c>
      <c r="C10" s="7" t="s">
        <v>44</v>
      </c>
      <c r="D10" s="7" t="s">
        <v>17</v>
      </c>
      <c r="E10" s="12">
        <v>3996270</v>
      </c>
      <c r="F10" s="12">
        <v>3996270</v>
      </c>
      <c r="G10" s="12">
        <v>3197016</v>
      </c>
      <c r="H10" s="13">
        <v>95.5</v>
      </c>
      <c r="I10" s="14">
        <f>Do_dofinansowania6[[#This Row],[Liczba punktów uzyskana przez projekt]]/97</f>
        <v>0.98453608247422686</v>
      </c>
    </row>
    <row r="11" spans="1:11" ht="47.25" customHeight="1">
      <c r="A11" s="10" t="s">
        <v>189</v>
      </c>
      <c r="B11" s="11" t="s">
        <v>190</v>
      </c>
      <c r="C11" s="7" t="s">
        <v>45</v>
      </c>
      <c r="D11" s="7" t="s">
        <v>18</v>
      </c>
      <c r="E11" s="12">
        <v>2548106</v>
      </c>
      <c r="F11" s="12">
        <v>2218691.2799999998</v>
      </c>
      <c r="G11" s="12">
        <v>1774953.02</v>
      </c>
      <c r="H11" s="13">
        <v>93</v>
      </c>
      <c r="I11" s="14">
        <f>Do_dofinansowania6[[#This Row],[Liczba punktów uzyskana przez projekt]]/97</f>
        <v>0.95876288659793818</v>
      </c>
    </row>
    <row r="12" spans="1:11" ht="47.25" customHeight="1">
      <c r="A12" s="10" t="s">
        <v>191</v>
      </c>
      <c r="B12" s="11" t="s">
        <v>192</v>
      </c>
      <c r="C12" s="7" t="s">
        <v>46</v>
      </c>
      <c r="D12" s="7" t="s">
        <v>19</v>
      </c>
      <c r="E12" s="12">
        <v>8344721.1799999997</v>
      </c>
      <c r="F12" s="12">
        <v>8344721.1799999997</v>
      </c>
      <c r="G12" s="12">
        <v>6675776.9400000004</v>
      </c>
      <c r="H12" s="13">
        <v>93</v>
      </c>
      <c r="I12" s="14">
        <f>Do_dofinansowania6[[#This Row],[Liczba punktów uzyskana przez projekt]]/97</f>
        <v>0.95876288659793818</v>
      </c>
    </row>
    <row r="13" spans="1:11" ht="47.25" customHeight="1">
      <c r="A13" s="10" t="s">
        <v>193</v>
      </c>
      <c r="B13" s="11" t="s">
        <v>194</v>
      </c>
      <c r="C13" s="7" t="s">
        <v>47</v>
      </c>
      <c r="D13" s="7" t="s">
        <v>20</v>
      </c>
      <c r="E13" s="12">
        <v>9438427.5</v>
      </c>
      <c r="F13" s="12">
        <v>7465267.5099999998</v>
      </c>
      <c r="G13" s="12">
        <v>5972214</v>
      </c>
      <c r="H13" s="13">
        <v>91</v>
      </c>
      <c r="I13" s="14">
        <f>Do_dofinansowania6[[#This Row],[Liczba punktów uzyskana przez projekt]]/97</f>
        <v>0.93814432989690721</v>
      </c>
    </row>
    <row r="14" spans="1:11" ht="47.25" customHeight="1">
      <c r="A14" s="10" t="s">
        <v>195</v>
      </c>
      <c r="B14" s="11" t="s">
        <v>196</v>
      </c>
      <c r="C14" s="7" t="s">
        <v>48</v>
      </c>
      <c r="D14" s="7" t="s">
        <v>21</v>
      </c>
      <c r="E14" s="12">
        <v>8591550</v>
      </c>
      <c r="F14" s="12">
        <v>8591550</v>
      </c>
      <c r="G14" s="12">
        <v>6873240</v>
      </c>
      <c r="H14" s="13">
        <v>89.5</v>
      </c>
      <c r="I14" s="14">
        <f>Do_dofinansowania6[[#This Row],[Liczba punktów uzyskana przez projekt]]/97</f>
        <v>0.92268041237113407</v>
      </c>
    </row>
    <row r="15" spans="1:11" ht="47.25" customHeight="1">
      <c r="A15" s="10" t="s">
        <v>197</v>
      </c>
      <c r="B15" s="11" t="s">
        <v>198</v>
      </c>
      <c r="C15" s="7" t="s">
        <v>49</v>
      </c>
      <c r="D15" s="7" t="s">
        <v>22</v>
      </c>
      <c r="E15" s="12">
        <v>6435224.7000000002</v>
      </c>
      <c r="F15" s="12">
        <v>6431534.7000000002</v>
      </c>
      <c r="G15" s="12">
        <v>5145227.75</v>
      </c>
      <c r="H15" s="13">
        <v>89</v>
      </c>
      <c r="I15" s="14">
        <f>Do_dofinansowania6[[#This Row],[Liczba punktów uzyskana przez projekt]]/97</f>
        <v>0.91752577319587625</v>
      </c>
    </row>
    <row r="16" spans="1:11" ht="47.25" customHeight="1">
      <c r="A16" s="10" t="s">
        <v>199</v>
      </c>
      <c r="B16" s="11" t="s">
        <v>200</v>
      </c>
      <c r="C16" s="7" t="s">
        <v>50</v>
      </c>
      <c r="D16" s="7" t="s">
        <v>23</v>
      </c>
      <c r="E16" s="12">
        <v>2510906</v>
      </c>
      <c r="F16" s="12">
        <v>2510906</v>
      </c>
      <c r="G16" s="12">
        <v>2008724.79</v>
      </c>
      <c r="H16" s="13">
        <v>89</v>
      </c>
      <c r="I16" s="14">
        <f>Do_dofinansowania6[[#This Row],[Liczba punktów uzyskana przez projekt]]/97</f>
        <v>0.91752577319587625</v>
      </c>
    </row>
    <row r="17" spans="1:10" ht="47.25" customHeight="1">
      <c r="A17" s="10" t="s">
        <v>201</v>
      </c>
      <c r="B17" s="11" t="s">
        <v>202</v>
      </c>
      <c r="C17" s="7" t="s">
        <v>51</v>
      </c>
      <c r="D17" s="7" t="s">
        <v>24</v>
      </c>
      <c r="E17" s="12">
        <v>2995176</v>
      </c>
      <c r="F17" s="12">
        <v>2995176</v>
      </c>
      <c r="G17" s="12">
        <v>2396140.7999999998</v>
      </c>
      <c r="H17" s="13">
        <v>88.5</v>
      </c>
      <c r="I17" s="14">
        <f>Do_dofinansowania6[[#This Row],[Liczba punktów uzyskana przez projekt]]/97</f>
        <v>0.91237113402061853</v>
      </c>
    </row>
    <row r="18" spans="1:10" ht="47.25" customHeight="1">
      <c r="A18" s="10" t="s">
        <v>203</v>
      </c>
      <c r="B18" s="11" t="s">
        <v>204</v>
      </c>
      <c r="C18" s="7" t="s">
        <v>52</v>
      </c>
      <c r="D18" s="7" t="s">
        <v>25</v>
      </c>
      <c r="E18" s="12">
        <v>4814085</v>
      </c>
      <c r="F18" s="12">
        <v>4814085</v>
      </c>
      <c r="G18" s="12">
        <v>3851268</v>
      </c>
      <c r="H18" s="13">
        <v>87.5</v>
      </c>
      <c r="I18" s="14">
        <f>Do_dofinansowania6[[#This Row],[Liczba punktów uzyskana przez projekt]]/97</f>
        <v>0.90206185567010311</v>
      </c>
    </row>
    <row r="19" spans="1:10" ht="47.25" customHeight="1">
      <c r="A19" s="10" t="s">
        <v>205</v>
      </c>
      <c r="B19" s="11" t="s">
        <v>206</v>
      </c>
      <c r="C19" s="7" t="s">
        <v>53</v>
      </c>
      <c r="D19" s="7" t="s">
        <v>26</v>
      </c>
      <c r="E19" s="12">
        <v>3339658.35</v>
      </c>
      <c r="F19" s="12">
        <v>3339658.35</v>
      </c>
      <c r="G19" s="12">
        <v>2671726.67</v>
      </c>
      <c r="H19" s="13">
        <v>86.5</v>
      </c>
      <c r="I19" s="14">
        <f>Do_dofinansowania6[[#This Row],[Liczba punktów uzyskana przez projekt]]/97</f>
        <v>0.89175257731958768</v>
      </c>
    </row>
    <row r="20" spans="1:10" ht="47.25" customHeight="1">
      <c r="A20" s="10" t="s">
        <v>207</v>
      </c>
      <c r="B20" s="11" t="s">
        <v>208</v>
      </c>
      <c r="C20" s="7" t="s">
        <v>54</v>
      </c>
      <c r="D20" s="7" t="s">
        <v>27</v>
      </c>
      <c r="E20" s="12">
        <v>6802730</v>
      </c>
      <c r="F20" s="12">
        <v>6802730</v>
      </c>
      <c r="G20" s="12">
        <v>5442184</v>
      </c>
      <c r="H20" s="13">
        <v>85</v>
      </c>
      <c r="I20" s="14">
        <f>Do_dofinansowania6[[#This Row],[Liczba punktów uzyskana przez projekt]]/97</f>
        <v>0.87628865979381443</v>
      </c>
    </row>
    <row r="21" spans="1:10" ht="47.25" customHeight="1">
      <c r="A21" s="10" t="s">
        <v>209</v>
      </c>
      <c r="B21" s="11" t="s">
        <v>210</v>
      </c>
      <c r="C21" s="7" t="s">
        <v>55</v>
      </c>
      <c r="D21" s="7" t="s">
        <v>28</v>
      </c>
      <c r="E21" s="12">
        <v>7257000</v>
      </c>
      <c r="F21" s="12">
        <v>7257000</v>
      </c>
      <c r="G21" s="12">
        <v>5805600</v>
      </c>
      <c r="H21" s="13">
        <v>85</v>
      </c>
      <c r="I21" s="14">
        <f>Do_dofinansowania6[[#This Row],[Liczba punktów uzyskana przez projekt]]/97</f>
        <v>0.87628865979381443</v>
      </c>
    </row>
    <row r="22" spans="1:10" ht="47.25" customHeight="1">
      <c r="A22" s="10" t="s">
        <v>211</v>
      </c>
      <c r="B22" s="11" t="s">
        <v>212</v>
      </c>
      <c r="C22" s="7" t="s">
        <v>56</v>
      </c>
      <c r="D22" s="7" t="s">
        <v>29</v>
      </c>
      <c r="E22" s="12">
        <v>9890097.9000000004</v>
      </c>
      <c r="F22" s="12">
        <v>9890097.9000000004</v>
      </c>
      <c r="G22" s="12">
        <v>7912078.3099999996</v>
      </c>
      <c r="H22" s="13">
        <v>83</v>
      </c>
      <c r="I22" s="14">
        <f>Do_dofinansowania6[[#This Row],[Liczba punktów uzyskana przez projekt]]/97</f>
        <v>0.85567010309278346</v>
      </c>
    </row>
    <row r="23" spans="1:10" ht="47.25" customHeight="1">
      <c r="A23" s="10" t="s">
        <v>213</v>
      </c>
      <c r="B23" s="11" t="s">
        <v>214</v>
      </c>
      <c r="C23" s="7" t="s">
        <v>57</v>
      </c>
      <c r="D23" s="7" t="s">
        <v>30</v>
      </c>
      <c r="E23" s="12">
        <v>1012883.4</v>
      </c>
      <c r="F23" s="12">
        <v>983511</v>
      </c>
      <c r="G23" s="12">
        <v>786808.79</v>
      </c>
      <c r="H23" s="13">
        <v>83</v>
      </c>
      <c r="I23" s="14">
        <f>Do_dofinansowania6[[#This Row],[Liczba punktów uzyskana przez projekt]]/97</f>
        <v>0.85567010309278346</v>
      </c>
    </row>
    <row r="24" spans="1:10" ht="47.25" customHeight="1">
      <c r="A24" s="10" t="s">
        <v>215</v>
      </c>
      <c r="B24" s="11" t="s">
        <v>216</v>
      </c>
      <c r="C24" s="7" t="s">
        <v>58</v>
      </c>
      <c r="D24" s="7" t="s">
        <v>31</v>
      </c>
      <c r="E24" s="12">
        <v>2050000</v>
      </c>
      <c r="F24" s="12">
        <v>2050000</v>
      </c>
      <c r="G24" s="12">
        <v>1640000</v>
      </c>
      <c r="H24" s="13">
        <v>83</v>
      </c>
      <c r="I24" s="14">
        <f>Do_dofinansowania6[[#This Row],[Liczba punktów uzyskana przez projekt]]/97</f>
        <v>0.85567010309278346</v>
      </c>
    </row>
    <row r="25" spans="1:10" ht="47.25" customHeight="1">
      <c r="A25" s="10" t="s">
        <v>217</v>
      </c>
      <c r="B25" s="11" t="s">
        <v>218</v>
      </c>
      <c r="C25" s="7" t="s">
        <v>59</v>
      </c>
      <c r="D25" s="7" t="s">
        <v>32</v>
      </c>
      <c r="E25" s="12">
        <v>1212657</v>
      </c>
      <c r="F25" s="12">
        <v>1212657</v>
      </c>
      <c r="G25" s="12">
        <v>970125.6</v>
      </c>
      <c r="H25" s="13">
        <v>82.5</v>
      </c>
      <c r="I25" s="14">
        <f>Do_dofinansowania6[[#This Row],[Liczba punktów uzyskana przez projekt]]/97</f>
        <v>0.85051546391752575</v>
      </c>
    </row>
    <row r="26" spans="1:10" ht="47.25" customHeight="1">
      <c r="A26" s="10" t="s">
        <v>219</v>
      </c>
      <c r="B26" s="11" t="s">
        <v>220</v>
      </c>
      <c r="C26" s="7" t="s">
        <v>60</v>
      </c>
      <c r="D26" s="7" t="s">
        <v>33</v>
      </c>
      <c r="E26" s="12">
        <v>7745310</v>
      </c>
      <c r="F26" s="12">
        <v>7745310</v>
      </c>
      <c r="G26" s="12">
        <v>6196247.9900000002</v>
      </c>
      <c r="H26" s="13">
        <v>81.5</v>
      </c>
      <c r="I26" s="14">
        <f>Do_dofinansowania6[[#This Row],[Liczba punktów uzyskana przez projekt]]/97</f>
        <v>0.84020618556701032</v>
      </c>
    </row>
    <row r="27" spans="1:10" ht="47.25" customHeight="1">
      <c r="A27" s="10" t="s">
        <v>221</v>
      </c>
      <c r="B27" s="11" t="s">
        <v>222</v>
      </c>
      <c r="C27" s="7" t="s">
        <v>61</v>
      </c>
      <c r="D27" s="7" t="s">
        <v>34</v>
      </c>
      <c r="E27" s="12">
        <v>1800018.9</v>
      </c>
      <c r="F27" s="12">
        <v>1800018.9</v>
      </c>
      <c r="G27" s="12">
        <v>1440015.11</v>
      </c>
      <c r="H27" s="13">
        <v>81.5</v>
      </c>
      <c r="I27" s="14">
        <f>Do_dofinansowania6[[#This Row],[Liczba punktów uzyskana przez projekt]]/97</f>
        <v>0.84020618556701032</v>
      </c>
    </row>
    <row r="28" spans="1:10" ht="47.25" customHeight="1">
      <c r="A28" s="10" t="s">
        <v>223</v>
      </c>
      <c r="B28" s="11" t="s">
        <v>224</v>
      </c>
      <c r="C28" s="7" t="s">
        <v>62</v>
      </c>
      <c r="D28" s="7" t="s">
        <v>35</v>
      </c>
      <c r="E28" s="12">
        <v>4661124</v>
      </c>
      <c r="F28" s="12">
        <v>4661124</v>
      </c>
      <c r="G28" s="12">
        <v>3728899.2</v>
      </c>
      <c r="H28" s="13">
        <v>80.5</v>
      </c>
      <c r="I28" s="14">
        <f>Do_dofinansowania6[[#This Row],[Liczba punktów uzyskana przez projekt]]/97</f>
        <v>0.82989690721649489</v>
      </c>
    </row>
    <row r="29" spans="1:10" ht="47.25" customHeight="1">
      <c r="A29" s="10" t="s">
        <v>225</v>
      </c>
      <c r="B29" s="11" t="s">
        <v>226</v>
      </c>
      <c r="C29" s="7" t="s">
        <v>63</v>
      </c>
      <c r="D29" s="7" t="s">
        <v>36</v>
      </c>
      <c r="E29" s="12">
        <v>675749.7</v>
      </c>
      <c r="F29" s="12">
        <v>657299.69999999995</v>
      </c>
      <c r="G29" s="12">
        <v>525839.75</v>
      </c>
      <c r="H29" s="13">
        <v>80.5</v>
      </c>
      <c r="I29" s="14">
        <f>Do_dofinansowania6[[#This Row],[Liczba punktów uzyskana przez projekt]]/97</f>
        <v>0.82989690721649489</v>
      </c>
    </row>
    <row r="30" spans="1:10" ht="47.25" customHeight="1">
      <c r="A30" s="10" t="s">
        <v>227</v>
      </c>
      <c r="B30" s="11" t="s">
        <v>228</v>
      </c>
      <c r="C30" s="7" t="s">
        <v>64</v>
      </c>
      <c r="D30" s="7" t="s">
        <v>37</v>
      </c>
      <c r="E30" s="12">
        <v>3009687</v>
      </c>
      <c r="F30" s="12">
        <v>3009687</v>
      </c>
      <c r="G30" s="12">
        <v>2407749.6</v>
      </c>
      <c r="H30" s="13">
        <v>80.5</v>
      </c>
      <c r="I30" s="14">
        <f>Do_dofinansowania6[[#This Row],[Liczba punktów uzyskana przez projekt]]/97</f>
        <v>0.82989690721649489</v>
      </c>
    </row>
    <row r="31" spans="1:10" ht="47.25" customHeight="1">
      <c r="C31" s="7"/>
      <c r="D31" s="17" t="s">
        <v>229</v>
      </c>
      <c r="E31" s="12">
        <f>SUBTOTAL(109,[Wartość ogółem])</f>
        <v>137737905.33000001</v>
      </c>
      <c r="F31" s="12">
        <f>SUBTOTAL(109,[Wydatki kwalifikowane])</f>
        <v>135383818.22000003</v>
      </c>
      <c r="G31" s="12">
        <f>SUBTOTAL(109,[Wnioskowane dofinansowanie (EFRR)])</f>
        <v>108307054.44999999</v>
      </c>
      <c r="H31" s="13"/>
      <c r="I31" s="18"/>
    </row>
    <row r="32" spans="1:10" ht="20.25" customHeight="1">
      <c r="C32" s="7"/>
      <c r="D32" s="17"/>
      <c r="E32" s="12"/>
      <c r="F32" s="12"/>
      <c r="G32" s="12"/>
      <c r="H32" s="12"/>
      <c r="J32" s="13"/>
    </row>
    <row r="33" spans="1:9" ht="47.25" customHeight="1">
      <c r="A33" s="40" t="s">
        <v>66</v>
      </c>
      <c r="B33" s="41"/>
      <c r="C33" s="41"/>
      <c r="D33" s="41"/>
      <c r="E33" s="41"/>
      <c r="F33" s="41"/>
      <c r="G33" s="41"/>
      <c r="H33" s="41"/>
      <c r="I33" s="42"/>
    </row>
    <row r="34" spans="1:9" ht="76.5" customHeight="1">
      <c r="A34" s="19" t="s">
        <v>0</v>
      </c>
      <c r="B34" s="19" t="s">
        <v>169</v>
      </c>
      <c r="C34" s="19" t="s">
        <v>6</v>
      </c>
      <c r="D34" s="19" t="s">
        <v>1</v>
      </c>
      <c r="E34" s="19" t="s">
        <v>170</v>
      </c>
      <c r="F34" s="19" t="s">
        <v>171</v>
      </c>
      <c r="G34" s="19" t="s">
        <v>230</v>
      </c>
      <c r="H34" s="19" t="s">
        <v>231</v>
      </c>
      <c r="I34" s="19" t="s">
        <v>174</v>
      </c>
    </row>
    <row r="35" spans="1:9" ht="47.25" customHeight="1">
      <c r="A35" s="10" t="s">
        <v>232</v>
      </c>
      <c r="B35" s="11" t="s">
        <v>233</v>
      </c>
      <c r="C35" s="7" t="s">
        <v>117</v>
      </c>
      <c r="D35" s="7" t="s">
        <v>67</v>
      </c>
      <c r="E35" s="12">
        <v>5312370</v>
      </c>
      <c r="F35" s="12">
        <v>5312370</v>
      </c>
      <c r="G35" s="12">
        <v>4249896</v>
      </c>
      <c r="H35" s="13">
        <v>80</v>
      </c>
      <c r="I35" s="14">
        <f>Tabela27[[#This Row],[Wynik oceny merytorycznej]]/97</f>
        <v>0.82474226804123707</v>
      </c>
    </row>
    <row r="36" spans="1:9" ht="47.25" customHeight="1">
      <c r="A36" s="10" t="s">
        <v>234</v>
      </c>
      <c r="B36" s="11" t="s">
        <v>235</v>
      </c>
      <c r="C36" s="7" t="s">
        <v>118</v>
      </c>
      <c r="D36" s="7" t="s">
        <v>68</v>
      </c>
      <c r="E36" s="12">
        <v>4920000</v>
      </c>
      <c r="F36" s="12">
        <v>4920000</v>
      </c>
      <c r="G36" s="12">
        <v>3936000</v>
      </c>
      <c r="H36" s="13">
        <v>80</v>
      </c>
      <c r="I36" s="14">
        <f>Tabela27[[#This Row],[Wynik oceny merytorycznej]]/97</f>
        <v>0.82474226804123707</v>
      </c>
    </row>
    <row r="37" spans="1:9" ht="47.25" customHeight="1">
      <c r="A37" s="10" t="s">
        <v>236</v>
      </c>
      <c r="B37" s="11" t="s">
        <v>237</v>
      </c>
      <c r="C37" s="7" t="s">
        <v>119</v>
      </c>
      <c r="D37" s="7" t="s">
        <v>69</v>
      </c>
      <c r="E37" s="12">
        <v>8030031.4299999997</v>
      </c>
      <c r="F37" s="12">
        <v>8030031.4299999997</v>
      </c>
      <c r="G37" s="12">
        <v>6424025.1299999999</v>
      </c>
      <c r="H37" s="13">
        <v>80</v>
      </c>
      <c r="I37" s="14">
        <f>Tabela27[[#This Row],[Wynik oceny merytorycznej]]/97</f>
        <v>0.82474226804123707</v>
      </c>
    </row>
    <row r="38" spans="1:9" ht="47.25" customHeight="1">
      <c r="A38" s="10" t="s">
        <v>238</v>
      </c>
      <c r="B38" s="11" t="s">
        <v>239</v>
      </c>
      <c r="C38" s="7" t="s">
        <v>120</v>
      </c>
      <c r="D38" s="7" t="s">
        <v>70</v>
      </c>
      <c r="E38" s="12">
        <v>1436984.4</v>
      </c>
      <c r="F38" s="12">
        <v>1436984.4</v>
      </c>
      <c r="G38" s="12">
        <v>1149587.52</v>
      </c>
      <c r="H38" s="13">
        <v>79.5</v>
      </c>
      <c r="I38" s="14">
        <f>Tabela27[[#This Row],[Wynik oceny merytorycznej]]/97</f>
        <v>0.81958762886597936</v>
      </c>
    </row>
    <row r="39" spans="1:9" ht="47.25" customHeight="1">
      <c r="A39" s="10" t="s">
        <v>240</v>
      </c>
      <c r="B39" s="11" t="s">
        <v>241</v>
      </c>
      <c r="C39" s="7" t="s">
        <v>121</v>
      </c>
      <c r="D39" s="7" t="s">
        <v>71</v>
      </c>
      <c r="E39" s="12">
        <v>4763400</v>
      </c>
      <c r="F39" s="12">
        <v>4745786.01</v>
      </c>
      <c r="G39" s="12">
        <v>3796628.8</v>
      </c>
      <c r="H39" s="13">
        <v>79.5</v>
      </c>
      <c r="I39" s="14">
        <f>Tabela27[[#This Row],[Wynik oceny merytorycznej]]/97</f>
        <v>0.81958762886597936</v>
      </c>
    </row>
    <row r="40" spans="1:9" ht="47.25" customHeight="1">
      <c r="A40" s="10" t="s">
        <v>242</v>
      </c>
      <c r="B40" s="11" t="s">
        <v>243</v>
      </c>
      <c r="C40" s="7" t="s">
        <v>122</v>
      </c>
      <c r="D40" s="7" t="s">
        <v>72</v>
      </c>
      <c r="E40" s="12">
        <v>3073800</v>
      </c>
      <c r="F40" s="12">
        <v>3073800</v>
      </c>
      <c r="G40" s="12">
        <v>2459040</v>
      </c>
      <c r="H40" s="13">
        <v>79</v>
      </c>
      <c r="I40" s="14">
        <f>Tabela27[[#This Row],[Wynik oceny merytorycznej]]/97</f>
        <v>0.81443298969072164</v>
      </c>
    </row>
    <row r="41" spans="1:9" ht="47.25" customHeight="1">
      <c r="A41" s="10" t="s">
        <v>244</v>
      </c>
      <c r="B41" s="11" t="s">
        <v>245</v>
      </c>
      <c r="C41" s="7" t="s">
        <v>123</v>
      </c>
      <c r="D41" s="7" t="s">
        <v>73</v>
      </c>
      <c r="E41" s="12">
        <v>1159974.93</v>
      </c>
      <c r="F41" s="12">
        <v>1157074.93</v>
      </c>
      <c r="G41" s="12">
        <v>825659.94</v>
      </c>
      <c r="H41" s="13">
        <v>78</v>
      </c>
      <c r="I41" s="14">
        <f>Tabela27[[#This Row],[Wynik oceny merytorycznej]]/97</f>
        <v>0.80412371134020622</v>
      </c>
    </row>
    <row r="42" spans="1:9" ht="47.25" customHeight="1">
      <c r="A42" s="10" t="s">
        <v>246</v>
      </c>
      <c r="B42" s="11" t="s">
        <v>247</v>
      </c>
      <c r="C42" s="7" t="s">
        <v>124</v>
      </c>
      <c r="D42" s="7" t="s">
        <v>74</v>
      </c>
      <c r="E42" s="12">
        <v>4111568.46</v>
      </c>
      <c r="F42" s="12">
        <v>4111568.46</v>
      </c>
      <c r="G42" s="12">
        <v>3289254.76</v>
      </c>
      <c r="H42" s="13">
        <v>78</v>
      </c>
      <c r="I42" s="14">
        <f>Tabela27[[#This Row],[Wynik oceny merytorycznej]]/97</f>
        <v>0.80412371134020622</v>
      </c>
    </row>
    <row r="43" spans="1:9" ht="47.25" customHeight="1">
      <c r="A43" s="10" t="s">
        <v>248</v>
      </c>
      <c r="B43" s="11" t="s">
        <v>249</v>
      </c>
      <c r="C43" s="7" t="s">
        <v>125</v>
      </c>
      <c r="D43" s="7" t="s">
        <v>75</v>
      </c>
      <c r="E43" s="12">
        <v>4731613.5</v>
      </c>
      <c r="F43" s="12">
        <v>4731613.5</v>
      </c>
      <c r="G43" s="12">
        <v>3785290.8</v>
      </c>
      <c r="H43" s="13">
        <v>77.5</v>
      </c>
      <c r="I43" s="14">
        <f>Tabela27[[#This Row],[Wynik oceny merytorycznej]]/97</f>
        <v>0.7989690721649485</v>
      </c>
    </row>
    <row r="44" spans="1:9" ht="47.25" customHeight="1">
      <c r="A44" s="10" t="s">
        <v>250</v>
      </c>
      <c r="B44" s="11" t="s">
        <v>251</v>
      </c>
      <c r="C44" s="7" t="s">
        <v>126</v>
      </c>
      <c r="D44" s="7" t="s">
        <v>76</v>
      </c>
      <c r="E44" s="12">
        <v>1622523.75</v>
      </c>
      <c r="F44" s="12">
        <v>1622523.75</v>
      </c>
      <c r="G44" s="12">
        <v>1298019</v>
      </c>
      <c r="H44" s="13">
        <v>77.5</v>
      </c>
      <c r="I44" s="14">
        <f>Tabela27[[#This Row],[Wynik oceny merytorycznej]]/97</f>
        <v>0.7989690721649485</v>
      </c>
    </row>
    <row r="45" spans="1:9" ht="47.25" customHeight="1">
      <c r="A45" s="10" t="s">
        <v>252</v>
      </c>
      <c r="B45" s="11" t="s">
        <v>253</v>
      </c>
      <c r="C45" s="7" t="s">
        <v>127</v>
      </c>
      <c r="D45" s="7" t="s">
        <v>77</v>
      </c>
      <c r="E45" s="12">
        <v>847394.71</v>
      </c>
      <c r="F45" s="12">
        <v>845894.73</v>
      </c>
      <c r="G45" s="12">
        <v>676715.77</v>
      </c>
      <c r="H45" s="13">
        <v>77</v>
      </c>
      <c r="I45" s="14">
        <f>Tabela27[[#This Row],[Wynik oceny merytorycznej]]/97</f>
        <v>0.79381443298969068</v>
      </c>
    </row>
    <row r="46" spans="1:9" ht="47.25" customHeight="1">
      <c r="A46" s="10" t="s">
        <v>254</v>
      </c>
      <c r="B46" s="11" t="s">
        <v>255</v>
      </c>
      <c r="C46" s="7" t="s">
        <v>128</v>
      </c>
      <c r="D46" s="7" t="s">
        <v>78</v>
      </c>
      <c r="E46" s="12">
        <v>3686049.41</v>
      </c>
      <c r="F46" s="12">
        <v>3686049.41</v>
      </c>
      <c r="G46" s="12">
        <v>2948839.52</v>
      </c>
      <c r="H46" s="13">
        <v>77</v>
      </c>
      <c r="I46" s="14">
        <f>Tabela27[[#This Row],[Wynik oceny merytorycznej]]/97</f>
        <v>0.79381443298969068</v>
      </c>
    </row>
    <row r="47" spans="1:9" ht="47.25" customHeight="1">
      <c r="A47" s="10" t="s">
        <v>256</v>
      </c>
      <c r="B47" s="11" t="s">
        <v>257</v>
      </c>
      <c r="C47" s="7" t="s">
        <v>129</v>
      </c>
      <c r="D47" s="7" t="s">
        <v>79</v>
      </c>
      <c r="E47" s="12">
        <v>1926438.3</v>
      </c>
      <c r="F47" s="12">
        <v>1926438.3</v>
      </c>
      <c r="G47" s="12">
        <v>1541150.63</v>
      </c>
      <c r="H47" s="13">
        <v>75.5</v>
      </c>
      <c r="I47" s="14">
        <f>Tabela27[[#This Row],[Wynik oceny merytorycznej]]/97</f>
        <v>0.77835051546391754</v>
      </c>
    </row>
    <row r="48" spans="1:9" ht="47.25" customHeight="1">
      <c r="A48" s="10" t="s">
        <v>258</v>
      </c>
      <c r="B48" s="11" t="s">
        <v>259</v>
      </c>
      <c r="C48" s="7" t="s">
        <v>130</v>
      </c>
      <c r="D48" s="7" t="s">
        <v>80</v>
      </c>
      <c r="E48" s="12">
        <v>1171150.6499999999</v>
      </c>
      <c r="F48" s="12">
        <v>1171150.6499999999</v>
      </c>
      <c r="G48" s="12">
        <v>936920.51</v>
      </c>
      <c r="H48" s="13">
        <v>75.5</v>
      </c>
      <c r="I48" s="14">
        <f>Tabela27[[#This Row],[Wynik oceny merytorycznej]]/97</f>
        <v>0.77835051546391754</v>
      </c>
    </row>
    <row r="49" spans="1:9" ht="47.25" customHeight="1">
      <c r="A49" s="10" t="s">
        <v>260</v>
      </c>
      <c r="B49" s="11" t="s">
        <v>261</v>
      </c>
      <c r="C49" s="7" t="s">
        <v>131</v>
      </c>
      <c r="D49" s="7" t="s">
        <v>81</v>
      </c>
      <c r="E49" s="12">
        <v>2916748.96</v>
      </c>
      <c r="F49" s="12">
        <v>2274793.5299999998</v>
      </c>
      <c r="G49" s="12">
        <v>1819834.82</v>
      </c>
      <c r="H49" s="13">
        <v>75</v>
      </c>
      <c r="I49" s="14">
        <f>Tabela27[[#This Row],[Wynik oceny merytorycznej]]/97</f>
        <v>0.77319587628865982</v>
      </c>
    </row>
    <row r="50" spans="1:9" ht="47.25" customHeight="1">
      <c r="A50" s="10" t="s">
        <v>262</v>
      </c>
      <c r="B50" s="11" t="s">
        <v>263</v>
      </c>
      <c r="C50" s="7" t="s">
        <v>132</v>
      </c>
      <c r="D50" s="7" t="s">
        <v>82</v>
      </c>
      <c r="E50" s="12">
        <v>1732630.89</v>
      </c>
      <c r="F50" s="12">
        <v>1331504.25</v>
      </c>
      <c r="G50" s="12">
        <v>1065203.3999999999</v>
      </c>
      <c r="H50" s="13">
        <v>75</v>
      </c>
      <c r="I50" s="14">
        <f>Tabela27[[#This Row],[Wynik oceny merytorycznej]]/97</f>
        <v>0.77319587628865982</v>
      </c>
    </row>
    <row r="51" spans="1:9" ht="47.25" customHeight="1">
      <c r="A51" s="10" t="s">
        <v>264</v>
      </c>
      <c r="B51" s="11" t="s">
        <v>265</v>
      </c>
      <c r="C51" s="7" t="s">
        <v>133</v>
      </c>
      <c r="D51" s="7" t="s">
        <v>83</v>
      </c>
      <c r="E51" s="12">
        <v>708054.87</v>
      </c>
      <c r="F51" s="12">
        <v>708054.87</v>
      </c>
      <c r="G51" s="12">
        <v>566443.89</v>
      </c>
      <c r="H51" s="13">
        <v>74</v>
      </c>
      <c r="I51" s="14">
        <f>Tabela27[[#This Row],[Wynik oceny merytorycznej]]/97</f>
        <v>0.76288659793814428</v>
      </c>
    </row>
    <row r="52" spans="1:9" ht="47.25" customHeight="1">
      <c r="A52" s="10" t="s">
        <v>266</v>
      </c>
      <c r="B52" s="11" t="s">
        <v>267</v>
      </c>
      <c r="C52" s="7" t="s">
        <v>134</v>
      </c>
      <c r="D52" s="7" t="s">
        <v>84</v>
      </c>
      <c r="E52" s="12">
        <v>6999438</v>
      </c>
      <c r="F52" s="12">
        <v>6871032.3899999997</v>
      </c>
      <c r="G52" s="12">
        <v>5496825.9100000001</v>
      </c>
      <c r="H52" s="13">
        <v>74</v>
      </c>
      <c r="I52" s="14">
        <f>Tabela27[[#This Row],[Wynik oceny merytorycznej]]/97</f>
        <v>0.76288659793814428</v>
      </c>
    </row>
    <row r="53" spans="1:9" ht="47.25" customHeight="1">
      <c r="A53" s="10" t="s">
        <v>268</v>
      </c>
      <c r="B53" s="11" t="s">
        <v>269</v>
      </c>
      <c r="C53" s="7" t="s">
        <v>135</v>
      </c>
      <c r="D53" s="7" t="s">
        <v>85</v>
      </c>
      <c r="E53" s="12">
        <v>2543900</v>
      </c>
      <c r="F53" s="12">
        <v>2543900</v>
      </c>
      <c r="G53" s="12">
        <v>2035119.99</v>
      </c>
      <c r="H53" s="13">
        <v>74</v>
      </c>
      <c r="I53" s="14">
        <f>Tabela27[[#This Row],[Wynik oceny merytorycznej]]/97</f>
        <v>0.76288659793814428</v>
      </c>
    </row>
    <row r="54" spans="1:9" ht="47.25" customHeight="1">
      <c r="A54" s="10" t="s">
        <v>270</v>
      </c>
      <c r="B54" s="11" t="s">
        <v>271</v>
      </c>
      <c r="C54" s="7" t="s">
        <v>136</v>
      </c>
      <c r="D54" s="7" t="s">
        <v>86</v>
      </c>
      <c r="E54" s="12">
        <v>4144485</v>
      </c>
      <c r="F54" s="12">
        <v>4144485</v>
      </c>
      <c r="G54" s="12">
        <v>3315588</v>
      </c>
      <c r="H54" s="13">
        <v>74</v>
      </c>
      <c r="I54" s="14">
        <f>Tabela27[[#This Row],[Wynik oceny merytorycznej]]/97</f>
        <v>0.76288659793814428</v>
      </c>
    </row>
    <row r="55" spans="1:9" ht="47.25" customHeight="1">
      <c r="A55" s="10" t="s">
        <v>272</v>
      </c>
      <c r="B55" s="11" t="s">
        <v>273</v>
      </c>
      <c r="C55" s="7" t="s">
        <v>137</v>
      </c>
      <c r="D55" s="7" t="s">
        <v>87</v>
      </c>
      <c r="E55" s="12">
        <v>998766.15</v>
      </c>
      <c r="F55" s="12">
        <v>998766.15</v>
      </c>
      <c r="G55" s="12">
        <v>799012.92</v>
      </c>
      <c r="H55" s="13">
        <v>73.5</v>
      </c>
      <c r="I55" s="14">
        <f>Tabela27[[#This Row],[Wynik oceny merytorycznej]]/97</f>
        <v>0.75773195876288657</v>
      </c>
    </row>
    <row r="56" spans="1:9" ht="47.25" customHeight="1">
      <c r="A56" s="10" t="s">
        <v>274</v>
      </c>
      <c r="B56" s="11" t="s">
        <v>275</v>
      </c>
      <c r="C56" s="7" t="s">
        <v>138</v>
      </c>
      <c r="D56" s="7" t="s">
        <v>88</v>
      </c>
      <c r="E56" s="12">
        <v>1276278.75</v>
      </c>
      <c r="F56" s="12">
        <v>1276278.75</v>
      </c>
      <c r="G56" s="12">
        <v>1021022.99</v>
      </c>
      <c r="H56" s="13">
        <v>73.5</v>
      </c>
      <c r="I56" s="14">
        <f>Tabela27[[#This Row],[Wynik oceny merytorycznej]]/97</f>
        <v>0.75773195876288657</v>
      </c>
    </row>
    <row r="57" spans="1:9" ht="47.25" customHeight="1">
      <c r="A57" s="10" t="s">
        <v>276</v>
      </c>
      <c r="B57" s="11" t="s">
        <v>277</v>
      </c>
      <c r="C57" s="7" t="s">
        <v>139</v>
      </c>
      <c r="D57" s="7" t="s">
        <v>89</v>
      </c>
      <c r="E57" s="12">
        <v>2809941.04</v>
      </c>
      <c r="F57" s="12">
        <v>2636195.64</v>
      </c>
      <c r="G57" s="12">
        <v>2108956.5</v>
      </c>
      <c r="H57" s="13">
        <v>73</v>
      </c>
      <c r="I57" s="14">
        <f>Tabela27[[#This Row],[Wynik oceny merytorycznej]]/97</f>
        <v>0.75257731958762886</v>
      </c>
    </row>
    <row r="58" spans="1:9" ht="47.25" customHeight="1">
      <c r="A58" s="10" t="s">
        <v>278</v>
      </c>
      <c r="B58" s="11" t="s">
        <v>279</v>
      </c>
      <c r="C58" s="7" t="s">
        <v>140</v>
      </c>
      <c r="D58" s="7" t="s">
        <v>90</v>
      </c>
      <c r="E58" s="12">
        <v>3661710</v>
      </c>
      <c r="F58" s="12">
        <v>3661710</v>
      </c>
      <c r="G58" s="12">
        <v>2929368</v>
      </c>
      <c r="H58" s="13">
        <v>73</v>
      </c>
      <c r="I58" s="14">
        <f>Tabela27[[#This Row],[Wynik oceny merytorycznej]]/97</f>
        <v>0.75257731958762886</v>
      </c>
    </row>
    <row r="59" spans="1:9" ht="47.25" customHeight="1">
      <c r="A59" s="10" t="s">
        <v>280</v>
      </c>
      <c r="B59" s="11" t="s">
        <v>281</v>
      </c>
      <c r="C59" s="7" t="s">
        <v>141</v>
      </c>
      <c r="D59" s="7" t="s">
        <v>91</v>
      </c>
      <c r="E59" s="12">
        <v>1029497.7</v>
      </c>
      <c r="F59" s="12">
        <v>1029497.7</v>
      </c>
      <c r="G59" s="12">
        <v>823598.15</v>
      </c>
      <c r="H59" s="13">
        <v>72.5</v>
      </c>
      <c r="I59" s="14">
        <f>Tabela27[[#This Row],[Wynik oceny merytorycznej]]/97</f>
        <v>0.74742268041237114</v>
      </c>
    </row>
    <row r="60" spans="1:9" ht="47.25" customHeight="1">
      <c r="A60" s="10" t="s">
        <v>282</v>
      </c>
      <c r="B60" s="11" t="s">
        <v>283</v>
      </c>
      <c r="C60" s="7" t="s">
        <v>142</v>
      </c>
      <c r="D60" s="7" t="s">
        <v>92</v>
      </c>
      <c r="E60" s="12">
        <v>7069179</v>
      </c>
      <c r="F60" s="12">
        <v>6927795.4199999999</v>
      </c>
      <c r="G60" s="12">
        <v>5542236.3300000001</v>
      </c>
      <c r="H60" s="13">
        <v>72.5</v>
      </c>
      <c r="I60" s="14">
        <f>Tabela27[[#This Row],[Wynik oceny merytorycznej]]/97</f>
        <v>0.74742268041237114</v>
      </c>
    </row>
    <row r="61" spans="1:9" ht="47.25" customHeight="1">
      <c r="A61" s="10" t="s">
        <v>284</v>
      </c>
      <c r="B61" s="11" t="s">
        <v>285</v>
      </c>
      <c r="C61" s="7" t="s">
        <v>143</v>
      </c>
      <c r="D61" s="7" t="s">
        <v>93</v>
      </c>
      <c r="E61" s="12">
        <v>1135105.5</v>
      </c>
      <c r="F61" s="12">
        <v>1135105.5</v>
      </c>
      <c r="G61" s="12">
        <v>908084.39</v>
      </c>
      <c r="H61" s="13">
        <v>72</v>
      </c>
      <c r="I61" s="14">
        <f>Tabela27[[#This Row],[Wynik oceny merytorycznej]]/97</f>
        <v>0.74226804123711343</v>
      </c>
    </row>
    <row r="62" spans="1:9" ht="47.25" customHeight="1">
      <c r="A62" s="10" t="s">
        <v>286</v>
      </c>
      <c r="B62" s="11" t="s">
        <v>287</v>
      </c>
      <c r="C62" s="7" t="s">
        <v>144</v>
      </c>
      <c r="D62" s="7" t="s">
        <v>94</v>
      </c>
      <c r="E62" s="12">
        <v>2202025.9500000002</v>
      </c>
      <c r="F62" s="12">
        <v>2202025.9500000002</v>
      </c>
      <c r="G62" s="12">
        <v>1761620.75</v>
      </c>
      <c r="H62" s="13">
        <v>72</v>
      </c>
      <c r="I62" s="14">
        <f>Tabela27[[#This Row],[Wynik oceny merytorycznej]]/97</f>
        <v>0.74226804123711343</v>
      </c>
    </row>
    <row r="63" spans="1:9" ht="47.25" customHeight="1">
      <c r="A63" s="10" t="s">
        <v>288</v>
      </c>
      <c r="B63" s="11" t="s">
        <v>289</v>
      </c>
      <c r="C63" s="7" t="s">
        <v>145</v>
      </c>
      <c r="D63" s="7" t="s">
        <v>95</v>
      </c>
      <c r="E63" s="12">
        <v>952868.7</v>
      </c>
      <c r="F63" s="12">
        <v>952253.7</v>
      </c>
      <c r="G63" s="12">
        <v>761802.96</v>
      </c>
      <c r="H63" s="13">
        <v>72</v>
      </c>
      <c r="I63" s="14">
        <f>Tabela27[[#This Row],[Wynik oceny merytorycznej]]/97</f>
        <v>0.74226804123711343</v>
      </c>
    </row>
    <row r="64" spans="1:9" ht="47.25" customHeight="1">
      <c r="A64" s="10" t="s">
        <v>290</v>
      </c>
      <c r="B64" s="11" t="s">
        <v>291</v>
      </c>
      <c r="C64" s="7" t="s">
        <v>146</v>
      </c>
      <c r="D64" s="7" t="s">
        <v>96</v>
      </c>
      <c r="E64" s="12">
        <v>852008.7</v>
      </c>
      <c r="F64" s="12">
        <v>846112.37</v>
      </c>
      <c r="G64" s="12">
        <v>676889.89</v>
      </c>
      <c r="H64" s="13">
        <v>72</v>
      </c>
      <c r="I64" s="14">
        <f>Tabela27[[#This Row],[Wynik oceny merytorycznej]]/97</f>
        <v>0.74226804123711343</v>
      </c>
    </row>
    <row r="65" spans="1:9" ht="47.25" customHeight="1">
      <c r="A65" s="10" t="s">
        <v>292</v>
      </c>
      <c r="B65" s="11" t="s">
        <v>293</v>
      </c>
      <c r="C65" s="7" t="s">
        <v>147</v>
      </c>
      <c r="D65" s="7" t="s">
        <v>97</v>
      </c>
      <c r="E65" s="12">
        <v>1751151</v>
      </c>
      <c r="F65" s="12">
        <v>1751151</v>
      </c>
      <c r="G65" s="12">
        <v>1400920.8</v>
      </c>
      <c r="H65" s="13">
        <v>71.5</v>
      </c>
      <c r="I65" s="14">
        <f>Tabela27[[#This Row],[Wynik oceny merytorycznej]]/97</f>
        <v>0.73711340206185572</v>
      </c>
    </row>
    <row r="66" spans="1:9" ht="47.25" customHeight="1">
      <c r="A66" s="10" t="s">
        <v>294</v>
      </c>
      <c r="B66" s="11" t="s">
        <v>295</v>
      </c>
      <c r="C66" s="7" t="s">
        <v>148</v>
      </c>
      <c r="D66" s="7" t="s">
        <v>98</v>
      </c>
      <c r="E66" s="12">
        <v>978084.99</v>
      </c>
      <c r="F66" s="12">
        <v>978084.99</v>
      </c>
      <c r="G66" s="12">
        <v>782467.99</v>
      </c>
      <c r="H66" s="13">
        <v>71.5</v>
      </c>
      <c r="I66" s="14">
        <f>Tabela27[[#This Row],[Wynik oceny merytorycznej]]/97</f>
        <v>0.73711340206185572</v>
      </c>
    </row>
    <row r="67" spans="1:9" ht="47.25" customHeight="1">
      <c r="A67" s="10" t="s">
        <v>296</v>
      </c>
      <c r="B67" s="11" t="s">
        <v>297</v>
      </c>
      <c r="C67" s="7" t="s">
        <v>149</v>
      </c>
      <c r="D67" s="7" t="s">
        <v>99</v>
      </c>
      <c r="E67" s="12">
        <v>842576.03</v>
      </c>
      <c r="F67" s="12">
        <v>842576.03</v>
      </c>
      <c r="G67" s="12">
        <v>674060.82</v>
      </c>
      <c r="H67" s="13">
        <v>71</v>
      </c>
      <c r="I67" s="14">
        <f>Tabela27[[#This Row],[Wynik oceny merytorycznej]]/97</f>
        <v>0.73195876288659789</v>
      </c>
    </row>
    <row r="68" spans="1:9" ht="47.25" customHeight="1">
      <c r="A68" s="10" t="s">
        <v>298</v>
      </c>
      <c r="B68" s="11" t="s">
        <v>299</v>
      </c>
      <c r="C68" s="7" t="s">
        <v>150</v>
      </c>
      <c r="D68" s="7" t="s">
        <v>100</v>
      </c>
      <c r="E68" s="12">
        <v>1440330</v>
      </c>
      <c r="F68" s="12">
        <v>1440330</v>
      </c>
      <c r="G68" s="12">
        <v>1152264</v>
      </c>
      <c r="H68" s="13">
        <v>70.5</v>
      </c>
      <c r="I68" s="14">
        <f>Tabela27[[#This Row],[Wynik oceny merytorycznej]]/97</f>
        <v>0.72680412371134018</v>
      </c>
    </row>
    <row r="69" spans="1:9" ht="47.25" customHeight="1">
      <c r="A69" s="10" t="s">
        <v>300</v>
      </c>
      <c r="B69" s="11" t="s">
        <v>301</v>
      </c>
      <c r="C69" s="7" t="s">
        <v>151</v>
      </c>
      <c r="D69" s="7" t="s">
        <v>101</v>
      </c>
      <c r="E69" s="12">
        <v>1496196.58</v>
      </c>
      <c r="F69" s="12">
        <v>1494116.59</v>
      </c>
      <c r="G69" s="12">
        <v>1195293.26</v>
      </c>
      <c r="H69" s="13">
        <v>69.5</v>
      </c>
      <c r="I69" s="14">
        <f>Tabela27[[#This Row],[Wynik oceny merytorycznej]]/97</f>
        <v>0.71649484536082475</v>
      </c>
    </row>
    <row r="70" spans="1:9" ht="47.25" customHeight="1">
      <c r="A70" s="10" t="s">
        <v>302</v>
      </c>
      <c r="B70" s="11" t="s">
        <v>303</v>
      </c>
      <c r="C70" s="7" t="s">
        <v>152</v>
      </c>
      <c r="D70" s="7" t="s">
        <v>102</v>
      </c>
      <c r="E70" s="12">
        <v>1059951.6100000001</v>
      </c>
      <c r="F70" s="12">
        <v>1059951.6100000001</v>
      </c>
      <c r="G70" s="12">
        <v>847961.28</v>
      </c>
      <c r="H70" s="13">
        <v>69.5</v>
      </c>
      <c r="I70" s="14">
        <f>Tabela27[[#This Row],[Wynik oceny merytorycznej]]/97</f>
        <v>0.71649484536082475</v>
      </c>
    </row>
    <row r="71" spans="1:9" ht="47.25" customHeight="1">
      <c r="A71" s="10" t="s">
        <v>304</v>
      </c>
      <c r="B71" s="11" t="s">
        <v>305</v>
      </c>
      <c r="C71" s="7" t="s">
        <v>153</v>
      </c>
      <c r="D71" s="7" t="s">
        <v>103</v>
      </c>
      <c r="E71" s="12">
        <v>1043974.47</v>
      </c>
      <c r="F71" s="12">
        <v>1043974.47</v>
      </c>
      <c r="G71" s="12">
        <v>835179.57</v>
      </c>
      <c r="H71" s="13">
        <v>68.5</v>
      </c>
      <c r="I71" s="14">
        <f>Tabela27[[#This Row],[Wynik oceny merytorycznej]]/97</f>
        <v>0.70618556701030932</v>
      </c>
    </row>
    <row r="72" spans="1:9" ht="47.25" customHeight="1">
      <c r="A72" s="10" t="s">
        <v>306</v>
      </c>
      <c r="B72" s="11" t="s">
        <v>307</v>
      </c>
      <c r="C72" s="7" t="s">
        <v>154</v>
      </c>
      <c r="D72" s="7" t="s">
        <v>104</v>
      </c>
      <c r="E72" s="12">
        <v>2237739</v>
      </c>
      <c r="F72" s="12">
        <v>2237739</v>
      </c>
      <c r="G72" s="12">
        <v>1790191.2</v>
      </c>
      <c r="H72" s="13">
        <v>68</v>
      </c>
      <c r="I72" s="14">
        <f>Tabela27[[#This Row],[Wynik oceny merytorycznej]]/97</f>
        <v>0.7010309278350515</v>
      </c>
    </row>
    <row r="73" spans="1:9" ht="47.25" customHeight="1">
      <c r="A73" s="10" t="s">
        <v>308</v>
      </c>
      <c r="B73" s="11" t="s">
        <v>309</v>
      </c>
      <c r="C73" s="7" t="s">
        <v>155</v>
      </c>
      <c r="D73" s="7" t="s">
        <v>105</v>
      </c>
      <c r="E73" s="12">
        <v>2417343.59</v>
      </c>
      <c r="F73" s="12">
        <v>2292430.7999999998</v>
      </c>
      <c r="G73" s="12">
        <v>1833944.64</v>
      </c>
      <c r="H73" s="13">
        <v>68</v>
      </c>
      <c r="I73" s="14">
        <f>Tabela27[[#This Row],[Wynik oceny merytorycznej]]/97</f>
        <v>0.7010309278350515</v>
      </c>
    </row>
    <row r="74" spans="1:9" ht="47.25" customHeight="1">
      <c r="A74" s="10" t="s">
        <v>310</v>
      </c>
      <c r="B74" s="11" t="s">
        <v>311</v>
      </c>
      <c r="C74" s="7" t="s">
        <v>156</v>
      </c>
      <c r="D74" s="7" t="s">
        <v>106</v>
      </c>
      <c r="E74" s="12">
        <v>1129590.3</v>
      </c>
      <c r="F74" s="12">
        <v>1129224.3</v>
      </c>
      <c r="G74" s="12">
        <v>903379.43</v>
      </c>
      <c r="H74" s="13">
        <v>65.5</v>
      </c>
      <c r="I74" s="14">
        <f>Tabela27[[#This Row],[Wynik oceny merytorycznej]]/97</f>
        <v>0.67525773195876293</v>
      </c>
    </row>
    <row r="75" spans="1:9" ht="47.25" customHeight="1">
      <c r="A75" s="10" t="s">
        <v>312</v>
      </c>
      <c r="B75" s="11" t="s">
        <v>313</v>
      </c>
      <c r="C75" s="7" t="s">
        <v>157</v>
      </c>
      <c r="D75" s="7" t="s">
        <v>107</v>
      </c>
      <c r="E75" s="12">
        <v>930396.6</v>
      </c>
      <c r="F75" s="12">
        <v>921466.8</v>
      </c>
      <c r="G75" s="12">
        <v>737173.43</v>
      </c>
      <c r="H75" s="13">
        <v>64</v>
      </c>
      <c r="I75" s="14">
        <f>Tabela27[[#This Row],[Wynik oceny merytorycznej]]/97</f>
        <v>0.65979381443298968</v>
      </c>
    </row>
    <row r="76" spans="1:9" ht="47.25" customHeight="1">
      <c r="A76" s="10" t="s">
        <v>314</v>
      </c>
      <c r="B76" s="11" t="s">
        <v>315</v>
      </c>
      <c r="C76" s="7" t="s">
        <v>158</v>
      </c>
      <c r="D76" s="7" t="s">
        <v>108</v>
      </c>
      <c r="E76" s="12">
        <v>5165290.32</v>
      </c>
      <c r="F76" s="12">
        <v>5165290.32</v>
      </c>
      <c r="G76" s="12">
        <v>4132232.25</v>
      </c>
      <c r="H76" s="13">
        <v>63.5</v>
      </c>
      <c r="I76" s="14">
        <f>Tabela27[[#This Row],[Wynik oceny merytorycznej]]/97</f>
        <v>0.65463917525773196</v>
      </c>
    </row>
    <row r="77" spans="1:9" ht="47.25" customHeight="1">
      <c r="A77" s="10" t="s">
        <v>316</v>
      </c>
      <c r="B77" s="11" t="s">
        <v>317</v>
      </c>
      <c r="C77" s="7" t="s">
        <v>159</v>
      </c>
      <c r="D77" s="7" t="s">
        <v>109</v>
      </c>
      <c r="E77" s="12">
        <v>6813864</v>
      </c>
      <c r="F77" s="12">
        <v>5340254.0999999996</v>
      </c>
      <c r="G77" s="12">
        <v>4272203.2699999996</v>
      </c>
      <c r="H77" s="13">
        <v>63.5</v>
      </c>
      <c r="I77" s="14">
        <f>Tabela27[[#This Row],[Wynik oceny merytorycznej]]/97</f>
        <v>0.65463917525773196</v>
      </c>
    </row>
    <row r="78" spans="1:9" ht="47.25" customHeight="1">
      <c r="A78" s="10" t="s">
        <v>318</v>
      </c>
      <c r="B78" s="11" t="s">
        <v>319</v>
      </c>
      <c r="C78" s="7" t="s">
        <v>160</v>
      </c>
      <c r="D78" s="7" t="s">
        <v>110</v>
      </c>
      <c r="E78" s="12">
        <v>3961755</v>
      </c>
      <c r="F78" s="12">
        <v>3943305</v>
      </c>
      <c r="G78" s="12">
        <v>3154644</v>
      </c>
      <c r="H78" s="13">
        <v>63.5</v>
      </c>
      <c r="I78" s="14">
        <f>Tabela27[[#This Row],[Wynik oceny merytorycznej]]/97</f>
        <v>0.65463917525773196</v>
      </c>
    </row>
    <row r="79" spans="1:9" ht="47.25" customHeight="1">
      <c r="A79" s="10" t="s">
        <v>320</v>
      </c>
      <c r="B79" s="11" t="s">
        <v>321</v>
      </c>
      <c r="C79" s="7" t="s">
        <v>161</v>
      </c>
      <c r="D79" s="7" t="s">
        <v>111</v>
      </c>
      <c r="E79" s="12">
        <v>5119999.96</v>
      </c>
      <c r="F79" s="12">
        <v>5105449.96</v>
      </c>
      <c r="G79" s="12">
        <v>4084359.96</v>
      </c>
      <c r="H79" s="13">
        <v>62</v>
      </c>
      <c r="I79" s="14">
        <f>Tabela27[[#This Row],[Wynik oceny merytorycznej]]/97</f>
        <v>0.63917525773195871</v>
      </c>
    </row>
    <row r="80" spans="1:9" ht="47.25" customHeight="1">
      <c r="A80" s="10" t="s">
        <v>322</v>
      </c>
      <c r="B80" s="11" t="s">
        <v>323</v>
      </c>
      <c r="C80" s="7" t="s">
        <v>162</v>
      </c>
      <c r="D80" s="7" t="s">
        <v>112</v>
      </c>
      <c r="E80" s="12">
        <v>1283315.45</v>
      </c>
      <c r="F80" s="12">
        <v>1283315.45</v>
      </c>
      <c r="G80" s="12">
        <v>1026652.35</v>
      </c>
      <c r="H80" s="13">
        <v>62</v>
      </c>
      <c r="I80" s="14">
        <f>Tabela27[[#This Row],[Wynik oceny merytorycznej]]/97</f>
        <v>0.63917525773195871</v>
      </c>
    </row>
    <row r="81" spans="1:9" ht="47.25" customHeight="1">
      <c r="A81" s="10" t="s">
        <v>324</v>
      </c>
      <c r="B81" s="11" t="s">
        <v>325</v>
      </c>
      <c r="C81" s="7" t="s">
        <v>163</v>
      </c>
      <c r="D81" s="7" t="s">
        <v>113</v>
      </c>
      <c r="E81" s="12">
        <v>4339317</v>
      </c>
      <c r="F81" s="12">
        <v>4339317</v>
      </c>
      <c r="G81" s="12">
        <v>3471453.59</v>
      </c>
      <c r="H81" s="13">
        <v>60.5</v>
      </c>
      <c r="I81" s="14">
        <f>Tabela27[[#This Row],[Wynik oceny merytorycznej]]/97</f>
        <v>0.62371134020618557</v>
      </c>
    </row>
    <row r="82" spans="1:9" ht="47.25" customHeight="1">
      <c r="A82" s="10" t="s">
        <v>326</v>
      </c>
      <c r="B82" s="11" t="s">
        <v>327</v>
      </c>
      <c r="C82" s="7" t="s">
        <v>164</v>
      </c>
      <c r="D82" s="7" t="s">
        <v>114</v>
      </c>
      <c r="E82" s="12">
        <v>758393.42</v>
      </c>
      <c r="F82" s="12">
        <v>744155.81</v>
      </c>
      <c r="G82" s="12">
        <v>595324.64</v>
      </c>
      <c r="H82" s="13">
        <v>60</v>
      </c>
      <c r="I82" s="14">
        <f>Tabela27[[#This Row],[Wynik oceny merytorycznej]]/97</f>
        <v>0.61855670103092786</v>
      </c>
    </row>
    <row r="83" spans="1:9" ht="47.25" customHeight="1">
      <c r="A83" s="10" t="s">
        <v>328</v>
      </c>
      <c r="B83" s="11" t="s">
        <v>329</v>
      </c>
      <c r="C83" s="7" t="s">
        <v>165</v>
      </c>
      <c r="D83" s="7" t="s">
        <v>115</v>
      </c>
      <c r="E83" s="12">
        <v>890401.55</v>
      </c>
      <c r="F83" s="12">
        <v>890401.55</v>
      </c>
      <c r="G83" s="12">
        <v>712321.24</v>
      </c>
      <c r="H83" s="13">
        <v>58.5</v>
      </c>
      <c r="I83" s="14">
        <f>Tabela27[[#This Row],[Wynik oceny merytorycznej]]/97</f>
        <v>0.60309278350515461</v>
      </c>
    </row>
    <row r="84" spans="1:9" ht="47.25" customHeight="1">
      <c r="A84" s="10" t="s">
        <v>330</v>
      </c>
      <c r="B84" s="11" t="s">
        <v>331</v>
      </c>
      <c r="C84" s="7" t="s">
        <v>166</v>
      </c>
      <c r="D84" s="7" t="s">
        <v>116</v>
      </c>
      <c r="E84" s="12">
        <v>1473285.72</v>
      </c>
      <c r="F84" s="12">
        <v>1473285.72</v>
      </c>
      <c r="G84" s="12">
        <v>1178628.57</v>
      </c>
      <c r="H84" s="13">
        <v>58.5</v>
      </c>
      <c r="I84" s="14">
        <f>Tabela27[[#This Row],[Wynik oceny merytorycznej]]/97</f>
        <v>0.60309278350515461</v>
      </c>
    </row>
    <row r="85" spans="1:9" ht="47.25" customHeight="1">
      <c r="C85" s="7"/>
      <c r="D85" s="17" t="s">
        <v>332</v>
      </c>
      <c r="E85" s="12">
        <f>SUBTOTAL(109,[Wartość ogółem])</f>
        <v>132958895.34</v>
      </c>
      <c r="F85" s="12">
        <f>SUBTOTAL(109,[Wydatki kwalifikowane])</f>
        <v>129786617.28999998</v>
      </c>
      <c r="G85" s="12">
        <f>SUBTOTAL(109,[Wnioskowane dofinansowanie])</f>
        <v>103729293.55999999</v>
      </c>
      <c r="H85" s="13"/>
    </row>
    <row r="86" spans="1:9" ht="21" customHeight="1">
      <c r="C86" s="7"/>
      <c r="D86" s="17"/>
      <c r="E86" s="12"/>
      <c r="F86" s="12"/>
      <c r="G86" s="12"/>
      <c r="H86" s="13"/>
    </row>
    <row r="87" spans="1:9" ht="47.25" customHeight="1">
      <c r="A87" s="40" t="s">
        <v>333</v>
      </c>
      <c r="B87" s="41"/>
      <c r="C87" s="41"/>
      <c r="D87" s="41"/>
      <c r="E87" s="41"/>
      <c r="F87" s="41"/>
      <c r="G87" s="41"/>
      <c r="H87" s="41"/>
      <c r="I87" s="42"/>
    </row>
    <row r="88" spans="1:9" ht="75.75" customHeight="1">
      <c r="A88" s="19" t="s">
        <v>0</v>
      </c>
      <c r="B88" s="19" t="s">
        <v>334</v>
      </c>
      <c r="C88" s="19" t="s">
        <v>6</v>
      </c>
      <c r="D88" s="19" t="s">
        <v>1</v>
      </c>
      <c r="E88" s="19" t="s">
        <v>170</v>
      </c>
      <c r="F88" s="19" t="s">
        <v>171</v>
      </c>
      <c r="G88" s="19" t="s">
        <v>230</v>
      </c>
      <c r="H88" s="19" t="s">
        <v>231</v>
      </c>
      <c r="I88" s="19" t="s">
        <v>174</v>
      </c>
    </row>
    <row r="89" spans="1:9" ht="47.25" customHeight="1">
      <c r="A89" s="20">
        <v>78</v>
      </c>
      <c r="B89" s="21" t="s">
        <v>335</v>
      </c>
      <c r="C89" s="22" t="s">
        <v>336</v>
      </c>
      <c r="D89" s="22" t="s">
        <v>337</v>
      </c>
      <c r="E89" s="23">
        <v>1170977.96</v>
      </c>
      <c r="F89" s="23">
        <v>1170877.96</v>
      </c>
      <c r="G89" s="23">
        <v>936702.36</v>
      </c>
      <c r="H89" s="24">
        <v>56</v>
      </c>
      <c r="I89" s="25">
        <f>Tabela_owssvr49[[#This Row],[Wynik oceny merytorycznej]]/97</f>
        <v>0.57731958762886593</v>
      </c>
    </row>
    <row r="90" spans="1:9" ht="47.25" customHeight="1">
      <c r="A90" s="20">
        <v>79</v>
      </c>
      <c r="B90" s="21" t="s">
        <v>338</v>
      </c>
      <c r="C90" s="22" t="s">
        <v>339</v>
      </c>
      <c r="D90" s="22" t="s">
        <v>340</v>
      </c>
      <c r="E90" s="23">
        <v>1045449.96</v>
      </c>
      <c r="F90" s="23">
        <v>849959.35</v>
      </c>
      <c r="G90" s="23">
        <v>679967.47</v>
      </c>
      <c r="H90" s="24">
        <v>54</v>
      </c>
      <c r="I90" s="25">
        <f>Tabela_owssvr49[[#This Row],[Wynik oceny merytorycznej]]/97</f>
        <v>0.55670103092783507</v>
      </c>
    </row>
    <row r="91" spans="1:9" ht="47.25" customHeight="1">
      <c r="A91" s="20">
        <v>80</v>
      </c>
      <c r="B91" s="21" t="s">
        <v>341</v>
      </c>
      <c r="C91" s="22" t="s">
        <v>342</v>
      </c>
      <c r="D91" s="22" t="s">
        <v>343</v>
      </c>
      <c r="E91" s="23">
        <v>2205390</v>
      </c>
      <c r="F91" s="23">
        <v>2205390</v>
      </c>
      <c r="G91" s="23">
        <v>1764312</v>
      </c>
      <c r="H91" s="24">
        <v>53.5</v>
      </c>
      <c r="I91" s="25">
        <f>Tabela_owssvr49[[#This Row],[Wynik oceny merytorycznej]]/97</f>
        <v>0.55154639175257736</v>
      </c>
    </row>
    <row r="92" spans="1:9" ht="47.25" customHeight="1">
      <c r="A92" s="20">
        <v>81</v>
      </c>
      <c r="B92" s="21" t="s">
        <v>344</v>
      </c>
      <c r="C92" s="22" t="s">
        <v>345</v>
      </c>
      <c r="D92" s="22" t="s">
        <v>346</v>
      </c>
      <c r="E92" s="23">
        <v>6332040</v>
      </c>
      <c r="F92" s="23">
        <v>6332040</v>
      </c>
      <c r="G92" s="23">
        <v>5065632</v>
      </c>
      <c r="H92" s="24">
        <v>53</v>
      </c>
      <c r="I92" s="25">
        <f>Tabela_owssvr49[[#This Row],[Wynik oceny merytorycznej]]/97</f>
        <v>0.54639175257731953</v>
      </c>
    </row>
    <row r="93" spans="1:9" ht="47.25" customHeight="1">
      <c r="A93" s="20">
        <v>82</v>
      </c>
      <c r="B93" s="21" t="s">
        <v>347</v>
      </c>
      <c r="C93" s="22" t="s">
        <v>348</v>
      </c>
      <c r="D93" s="22" t="s">
        <v>349</v>
      </c>
      <c r="E93" s="23">
        <v>2050000</v>
      </c>
      <c r="F93" s="23">
        <v>2050000</v>
      </c>
      <c r="G93" s="23">
        <v>1640000</v>
      </c>
      <c r="H93" s="24">
        <v>45</v>
      </c>
      <c r="I93" s="25">
        <f>Tabela_owssvr49[[#This Row],[Wynik oceny merytorycznej]]/97</f>
        <v>0.46391752577319589</v>
      </c>
    </row>
    <row r="94" spans="1:9" ht="47.25" customHeight="1">
      <c r="A94" s="20">
        <v>83</v>
      </c>
      <c r="B94" s="21" t="s">
        <v>350</v>
      </c>
      <c r="C94" s="22" t="s">
        <v>351</v>
      </c>
      <c r="D94" s="22" t="s">
        <v>352</v>
      </c>
      <c r="E94" s="23">
        <v>922684.5</v>
      </c>
      <c r="F94" s="23">
        <v>922684.5</v>
      </c>
      <c r="G94" s="23">
        <v>738147.6</v>
      </c>
      <c r="H94" s="24">
        <v>39.5</v>
      </c>
      <c r="I94" s="25">
        <f>Tabela_owssvr49[[#This Row],[Wynik oceny merytorycznej]]/97</f>
        <v>0.40721649484536082</v>
      </c>
    </row>
    <row r="95" spans="1:9" ht="47.25" customHeight="1">
      <c r="A95" s="20">
        <v>84</v>
      </c>
      <c r="B95" s="21" t="s">
        <v>353</v>
      </c>
      <c r="C95" s="22" t="s">
        <v>354</v>
      </c>
      <c r="D95" s="22" t="s">
        <v>355</v>
      </c>
      <c r="E95" s="23">
        <v>2096540.21</v>
      </c>
      <c r="F95" s="23">
        <v>2096540.21</v>
      </c>
      <c r="G95" s="23">
        <v>1677232.16</v>
      </c>
      <c r="H95" s="24">
        <v>39</v>
      </c>
      <c r="I95" s="25">
        <f>Tabela_owssvr49[[#This Row],[Wynik oceny merytorycznej]]/97</f>
        <v>0.40206185567010311</v>
      </c>
    </row>
    <row r="96" spans="1:9" ht="47.25" customHeight="1">
      <c r="A96" s="20">
        <v>85</v>
      </c>
      <c r="B96" s="21" t="s">
        <v>356</v>
      </c>
      <c r="C96" s="22" t="s">
        <v>357</v>
      </c>
      <c r="D96" s="22" t="s">
        <v>358</v>
      </c>
      <c r="E96" s="23">
        <v>1322989.5</v>
      </c>
      <c r="F96" s="23">
        <v>1135159.5</v>
      </c>
      <c r="G96" s="23">
        <v>908127.59</v>
      </c>
      <c r="H96" s="24">
        <v>37.5</v>
      </c>
      <c r="I96" s="25">
        <f>Tabela_owssvr49[[#This Row],[Wynik oceny merytorycznej]]/97</f>
        <v>0.38659793814432991</v>
      </c>
    </row>
    <row r="97" spans="1:9" ht="47.25" customHeight="1">
      <c r="A97" s="20">
        <v>86</v>
      </c>
      <c r="B97" s="21" t="s">
        <v>359</v>
      </c>
      <c r="C97" s="22" t="s">
        <v>360</v>
      </c>
      <c r="D97" s="22" t="s">
        <v>361</v>
      </c>
      <c r="E97" s="23">
        <v>5185680</v>
      </c>
      <c r="F97" s="23">
        <v>5125410</v>
      </c>
      <c r="G97" s="23">
        <v>4100328</v>
      </c>
      <c r="H97" s="24">
        <v>34.5</v>
      </c>
      <c r="I97" s="25">
        <f>Tabela_owssvr49[[#This Row],[Wynik oceny merytorycznej]]/97</f>
        <v>0.35567010309278352</v>
      </c>
    </row>
    <row r="98" spans="1:9" ht="47.25" customHeight="1">
      <c r="A98" s="20">
        <v>87</v>
      </c>
      <c r="B98" s="21" t="s">
        <v>362</v>
      </c>
      <c r="C98" s="22" t="s">
        <v>363</v>
      </c>
      <c r="D98" s="22" t="s">
        <v>364</v>
      </c>
      <c r="E98" s="23">
        <v>888013.94</v>
      </c>
      <c r="F98" s="23">
        <v>871332</v>
      </c>
      <c r="G98" s="23">
        <v>697065.59</v>
      </c>
      <c r="H98" s="24">
        <v>34.5</v>
      </c>
      <c r="I98" s="25">
        <f>Tabela_owssvr49[[#This Row],[Wynik oceny merytorycznej]]/97</f>
        <v>0.35567010309278352</v>
      </c>
    </row>
    <row r="99" spans="1:9" ht="47.25" customHeight="1">
      <c r="A99" s="20">
        <v>88</v>
      </c>
      <c r="B99" s="21" t="s">
        <v>365</v>
      </c>
      <c r="C99" s="22" t="s">
        <v>366</v>
      </c>
      <c r="D99" s="22" t="s">
        <v>367</v>
      </c>
      <c r="E99" s="23">
        <v>936220</v>
      </c>
      <c r="F99" s="23">
        <v>936220</v>
      </c>
      <c r="G99" s="23">
        <v>748976</v>
      </c>
      <c r="H99" s="24">
        <v>33</v>
      </c>
      <c r="I99" s="25">
        <f>Tabela_owssvr49[[#This Row],[Wynik oceny merytorycznej]]/97</f>
        <v>0.34020618556701032</v>
      </c>
    </row>
    <row r="100" spans="1:9" ht="47.25" customHeight="1">
      <c r="A100" s="20">
        <v>89</v>
      </c>
      <c r="B100" s="21" t="s">
        <v>368</v>
      </c>
      <c r="C100" s="22" t="s">
        <v>369</v>
      </c>
      <c r="D100" s="22" t="s">
        <v>370</v>
      </c>
      <c r="E100" s="23">
        <v>9732703.4100000001</v>
      </c>
      <c r="F100" s="23">
        <v>9732703.4100000001</v>
      </c>
      <c r="G100" s="23">
        <v>7786162.7199999997</v>
      </c>
      <c r="H100" s="24">
        <v>27</v>
      </c>
      <c r="I100" s="25">
        <f>Tabela_owssvr49[[#This Row],[Wynik oceny merytorycznej]]/97</f>
        <v>0.27835051546391754</v>
      </c>
    </row>
    <row r="101" spans="1:9" ht="47.25" customHeight="1">
      <c r="A101" s="20">
        <v>90</v>
      </c>
      <c r="B101" s="21" t="s">
        <v>371</v>
      </c>
      <c r="C101" s="22" t="s">
        <v>372</v>
      </c>
      <c r="D101" s="22" t="s">
        <v>373</v>
      </c>
      <c r="E101" s="23">
        <v>9969881.25</v>
      </c>
      <c r="F101" s="23">
        <v>9883781.25</v>
      </c>
      <c r="G101" s="23">
        <v>7907025</v>
      </c>
      <c r="H101" s="26" t="s">
        <v>374</v>
      </c>
      <c r="I101" s="26" t="s">
        <v>374</v>
      </c>
    </row>
    <row r="102" spans="1:9" ht="47.25" customHeight="1">
      <c r="A102" s="20">
        <v>91</v>
      </c>
      <c r="B102" s="27" t="s">
        <v>375</v>
      </c>
      <c r="C102" s="28" t="s">
        <v>376</v>
      </c>
      <c r="D102" s="28" t="s">
        <v>377</v>
      </c>
      <c r="E102" s="29">
        <v>2238600</v>
      </c>
      <c r="F102" s="29">
        <v>2238600</v>
      </c>
      <c r="G102" s="29">
        <v>1790880</v>
      </c>
      <c r="H102" s="30" t="s">
        <v>378</v>
      </c>
      <c r="I102" s="30" t="s">
        <v>378</v>
      </c>
    </row>
    <row r="103" spans="1:9" ht="47.25" customHeight="1">
      <c r="A103" s="20">
        <v>92</v>
      </c>
      <c r="B103" s="27" t="s">
        <v>379</v>
      </c>
      <c r="C103" s="28" t="s">
        <v>380</v>
      </c>
      <c r="D103" s="28" t="s">
        <v>381</v>
      </c>
      <c r="E103" s="29">
        <v>2205748.1800000002</v>
      </c>
      <c r="F103" s="29">
        <v>2205748.1800000002</v>
      </c>
      <c r="G103" s="29">
        <v>1764598.54</v>
      </c>
      <c r="H103" s="30" t="s">
        <v>378</v>
      </c>
      <c r="I103" s="30" t="s">
        <v>378</v>
      </c>
    </row>
    <row r="104" spans="1:9" ht="47.25" customHeight="1">
      <c r="A104" s="20">
        <v>93</v>
      </c>
      <c r="B104" s="27" t="s">
        <v>382</v>
      </c>
      <c r="C104" s="28" t="s">
        <v>383</v>
      </c>
      <c r="D104" s="28" t="s">
        <v>384</v>
      </c>
      <c r="E104" s="29">
        <v>2211540</v>
      </c>
      <c r="F104" s="29">
        <v>2211540</v>
      </c>
      <c r="G104" s="29">
        <v>1769232</v>
      </c>
      <c r="H104" s="30" t="s">
        <v>378</v>
      </c>
      <c r="I104" s="30" t="s">
        <v>378</v>
      </c>
    </row>
    <row r="105" spans="1:9" ht="47.25" customHeight="1">
      <c r="A105" s="20">
        <v>94</v>
      </c>
      <c r="B105" s="27" t="s">
        <v>385</v>
      </c>
      <c r="C105" s="28" t="s">
        <v>386</v>
      </c>
      <c r="D105" s="28" t="s">
        <v>387</v>
      </c>
      <c r="E105" s="29">
        <v>2762062.4</v>
      </c>
      <c r="F105" s="29">
        <v>2230579.19</v>
      </c>
      <c r="G105" s="29">
        <v>1275531.1499999999</v>
      </c>
      <c r="H105" s="30" t="s">
        <v>378</v>
      </c>
      <c r="I105" s="30" t="s">
        <v>378</v>
      </c>
    </row>
    <row r="106" spans="1:9" ht="47.25" customHeight="1">
      <c r="A106" s="20">
        <v>95</v>
      </c>
      <c r="B106" s="27" t="s">
        <v>388</v>
      </c>
      <c r="C106" s="28" t="s">
        <v>389</v>
      </c>
      <c r="D106" s="28" t="s">
        <v>390</v>
      </c>
      <c r="E106" s="29">
        <v>3721143.6</v>
      </c>
      <c r="F106" s="29">
        <v>3721143.6</v>
      </c>
      <c r="G106" s="29">
        <v>2976914.88</v>
      </c>
      <c r="H106" s="30" t="s">
        <v>378</v>
      </c>
      <c r="I106" s="30" t="s">
        <v>378</v>
      </c>
    </row>
    <row r="107" spans="1:9" ht="47.25" customHeight="1">
      <c r="A107" s="20">
        <v>96</v>
      </c>
      <c r="B107" s="27" t="s">
        <v>391</v>
      </c>
      <c r="C107" s="28" t="s">
        <v>392</v>
      </c>
      <c r="D107" s="28" t="s">
        <v>393</v>
      </c>
      <c r="E107" s="29">
        <v>1334259</v>
      </c>
      <c r="F107" s="29">
        <v>1329151.58</v>
      </c>
      <c r="G107" s="29">
        <v>1063321.26</v>
      </c>
      <c r="H107" s="30" t="s">
        <v>378</v>
      </c>
      <c r="I107" s="30" t="s">
        <v>378</v>
      </c>
    </row>
    <row r="108" spans="1:9" ht="47.25" customHeight="1">
      <c r="A108" s="20">
        <v>97</v>
      </c>
      <c r="B108" s="27" t="s">
        <v>394</v>
      </c>
      <c r="C108" s="28" t="s">
        <v>395</v>
      </c>
      <c r="D108" s="28" t="s">
        <v>396</v>
      </c>
      <c r="E108" s="29">
        <v>7997999.9900000002</v>
      </c>
      <c r="F108" s="29">
        <v>7997999.9900000002</v>
      </c>
      <c r="G108" s="29">
        <v>6398399.9900000002</v>
      </c>
      <c r="H108" s="30" t="s">
        <v>378</v>
      </c>
      <c r="I108" s="30" t="s">
        <v>378</v>
      </c>
    </row>
    <row r="109" spans="1:9" ht="47.25" customHeight="1">
      <c r="A109" s="20">
        <v>98</v>
      </c>
      <c r="B109" s="27" t="s">
        <v>397</v>
      </c>
      <c r="C109" s="28" t="s">
        <v>398</v>
      </c>
      <c r="D109" s="28" t="s">
        <v>399</v>
      </c>
      <c r="E109" s="29">
        <v>1196790.96</v>
      </c>
      <c r="F109" s="29">
        <v>1196790.96</v>
      </c>
      <c r="G109" s="29">
        <v>751345.36</v>
      </c>
      <c r="H109" s="30" t="s">
        <v>378</v>
      </c>
      <c r="I109" s="30" t="s">
        <v>378</v>
      </c>
    </row>
    <row r="110" spans="1:9" ht="47.25" customHeight="1">
      <c r="A110" s="20">
        <v>99</v>
      </c>
      <c r="B110" s="27" t="s">
        <v>400</v>
      </c>
      <c r="C110" s="28" t="s">
        <v>401</v>
      </c>
      <c r="D110" s="28" t="s">
        <v>402</v>
      </c>
      <c r="E110" s="29">
        <v>652004.55000000005</v>
      </c>
      <c r="F110" s="29">
        <v>652004.55000000005</v>
      </c>
      <c r="G110" s="29">
        <v>521603.64</v>
      </c>
      <c r="H110" s="30" t="s">
        <v>378</v>
      </c>
      <c r="I110" s="30" t="s">
        <v>378</v>
      </c>
    </row>
    <row r="111" spans="1:9" ht="47.25" customHeight="1">
      <c r="A111" s="20">
        <v>100</v>
      </c>
      <c r="B111" s="27" t="s">
        <v>403</v>
      </c>
      <c r="C111" s="28" t="s">
        <v>404</v>
      </c>
      <c r="D111" s="28" t="s">
        <v>405</v>
      </c>
      <c r="E111" s="29">
        <v>3904335</v>
      </c>
      <c r="F111" s="29">
        <v>3904335</v>
      </c>
      <c r="G111" s="29">
        <v>3123468</v>
      </c>
      <c r="H111" s="30" t="s">
        <v>378</v>
      </c>
      <c r="I111" s="30" t="s">
        <v>378</v>
      </c>
    </row>
    <row r="112" spans="1:9" ht="47.25" customHeight="1">
      <c r="A112" s="20">
        <v>101</v>
      </c>
      <c r="B112" s="27" t="s">
        <v>406</v>
      </c>
      <c r="C112" s="28" t="s">
        <v>407</v>
      </c>
      <c r="D112" s="28" t="s">
        <v>408</v>
      </c>
      <c r="E112" s="29">
        <v>799869</v>
      </c>
      <c r="F112" s="29">
        <v>799869</v>
      </c>
      <c r="G112" s="29">
        <v>639895.19999999995</v>
      </c>
      <c r="H112" s="30" t="s">
        <v>378</v>
      </c>
      <c r="I112" s="30" t="s">
        <v>378</v>
      </c>
    </row>
    <row r="113" spans="1:9" ht="47.25" customHeight="1">
      <c r="A113" s="20">
        <v>102</v>
      </c>
      <c r="B113" s="27" t="s">
        <v>409</v>
      </c>
      <c r="C113" s="28" t="s">
        <v>410</v>
      </c>
      <c r="D113" s="28" t="s">
        <v>411</v>
      </c>
      <c r="E113" s="29">
        <v>5697079.1600000001</v>
      </c>
      <c r="F113" s="29">
        <v>5697079.1600000001</v>
      </c>
      <c r="G113" s="29">
        <v>4557663.32</v>
      </c>
      <c r="H113" s="30" t="s">
        <v>378</v>
      </c>
      <c r="I113" s="30" t="s">
        <v>378</v>
      </c>
    </row>
    <row r="114" spans="1:9" ht="47.25" customHeight="1"/>
    <row r="115" spans="1:9" ht="55.5" customHeight="1">
      <c r="D115" s="31" t="s">
        <v>412</v>
      </c>
      <c r="E115" s="32" t="s">
        <v>413</v>
      </c>
      <c r="F115" s="32" t="s">
        <v>414</v>
      </c>
    </row>
    <row r="116" spans="1:9" ht="47.25" customHeight="1">
      <c r="D116" s="16" t="s">
        <v>415</v>
      </c>
      <c r="E116" s="33">
        <v>28000000</v>
      </c>
      <c r="F116" s="33">
        <f>E116*$E$121</f>
        <v>115992800</v>
      </c>
    </row>
    <row r="117" spans="1:9" ht="47.25" customHeight="1">
      <c r="D117" s="7" t="s">
        <v>416</v>
      </c>
      <c r="E117" s="33">
        <f>F117/E121</f>
        <v>26144704.883406553</v>
      </c>
      <c r="F117" s="33">
        <f>Do_dofinansowania6[[#Totals],[Wnioskowane dofinansowanie (EFRR)]]</f>
        <v>108307054.44999999</v>
      </c>
    </row>
    <row r="118" spans="1:9" ht="47.25" customHeight="1">
      <c r="D118" s="16" t="s">
        <v>417</v>
      </c>
      <c r="E118" s="33">
        <f>E116-E117</f>
        <v>1855295.1165934466</v>
      </c>
      <c r="F118" s="33">
        <f>F116-F117</f>
        <v>7685745.5500000119</v>
      </c>
      <c r="H118" s="33"/>
    </row>
    <row r="119" spans="1:9" ht="47.25" customHeight="1">
      <c r="D119" s="7" t="s">
        <v>418</v>
      </c>
      <c r="E119" s="33">
        <f>F119/$E$121</f>
        <v>25039659.527832761</v>
      </c>
      <c r="F119" s="33">
        <f>Tabela27[[#Totals],[Wnioskowane dofinansowanie]]</f>
        <v>103729293.55999999</v>
      </c>
      <c r="H119" s="33"/>
    </row>
    <row r="120" spans="1:9" ht="47.25" customHeight="1">
      <c r="D120" s="34" t="s">
        <v>419</v>
      </c>
      <c r="E120" s="33">
        <f>F120/$E$121</f>
        <v>51184364.411239319</v>
      </c>
      <c r="F120" s="33">
        <f>F119+F117</f>
        <v>212036348.00999999</v>
      </c>
      <c r="H120" s="33"/>
    </row>
    <row r="121" spans="1:9" ht="47.25" customHeight="1">
      <c r="D121" s="16" t="s">
        <v>420</v>
      </c>
      <c r="E121" s="15">
        <v>4.1425999999999998</v>
      </c>
      <c r="F121" s="15"/>
    </row>
    <row r="122" spans="1:9" ht="20.25" customHeight="1"/>
    <row r="123" spans="1:9" ht="47.25" hidden="1" customHeight="1"/>
    <row r="124" spans="1:9" ht="47.25" customHeight="1"/>
  </sheetData>
  <mergeCells count="4">
    <mergeCell ref="A1:I1"/>
    <mergeCell ref="A2:I2"/>
    <mergeCell ref="A33:I33"/>
    <mergeCell ref="A87:I87"/>
  </mergeCells>
  <printOptions horizontalCentered="1"/>
  <pageMargins left="3.937007874015748E-2" right="3.937007874015748E-2" top="0.74803149606299213" bottom="0.74803149606299213" header="0.31496062992125984" footer="0.31496062992125984"/>
  <pageSetup paperSize="9" scale="36" orientation="landscape" r:id="rId1"/>
  <rowBreaks count="1" manualBreakCount="1">
    <brk id="81" max="8" man="1"/>
  </rowBreaks>
  <tableParts count="4">
    <tablePart r:id="rId2"/>
    <tablePart r:id="rId3"/>
    <tablePart r:id="rId4"/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>
  <dimension ref="A2:W5"/>
  <sheetViews>
    <sheetView tabSelected="1" view="pageBreakPreview" zoomScaleNormal="55" zoomScaleSheetLayoutView="100" workbookViewId="0">
      <pane ySplit="4" topLeftCell="A5" activePane="bottomLeft" state="frozen"/>
      <selection pane="bottomLeft" activeCell="B12" sqref="B12"/>
    </sheetView>
  </sheetViews>
  <sheetFormatPr defaultRowHeight="15"/>
  <cols>
    <col min="1" max="1" width="7.28515625" customWidth="1"/>
    <col min="2" max="2" width="20.5703125" customWidth="1"/>
    <col min="3" max="3" width="27.42578125" customWidth="1"/>
    <col min="4" max="4" width="60.7109375" customWidth="1"/>
    <col min="5" max="5" width="32.5703125" customWidth="1"/>
    <col min="6" max="10" width="21.42578125" customWidth="1"/>
    <col min="11" max="12" width="26.7109375" customWidth="1"/>
  </cols>
  <sheetData>
    <row r="2" spans="1:23" ht="84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1"/>
      <c r="N2" s="1"/>
      <c r="O2" s="1"/>
      <c r="P2" s="1"/>
      <c r="Q2" s="1"/>
      <c r="R2" s="1"/>
      <c r="S2" s="1"/>
      <c r="T2" s="1"/>
      <c r="U2" s="1"/>
      <c r="V2" s="1"/>
      <c r="W2" s="1"/>
    </row>
    <row r="3" spans="1:23" ht="27.75" customHeight="1">
      <c r="A3" s="43" t="s">
        <v>65</v>
      </c>
      <c r="B3" s="44"/>
      <c r="C3" s="44"/>
      <c r="D3" s="44"/>
      <c r="E3" s="44"/>
      <c r="F3" s="44"/>
      <c r="G3" s="44"/>
      <c r="H3" s="44"/>
      <c r="I3" s="44"/>
      <c r="J3" s="45"/>
      <c r="K3" s="35"/>
      <c r="L3" s="35"/>
    </row>
    <row r="4" spans="1:23" s="37" customFormat="1" ht="99" customHeight="1">
      <c r="A4" s="2" t="s">
        <v>0</v>
      </c>
      <c r="B4" s="2" t="s">
        <v>8</v>
      </c>
      <c r="C4" s="2" t="s">
        <v>169</v>
      </c>
      <c r="D4" s="2" t="s">
        <v>1</v>
      </c>
      <c r="E4" s="2" t="s">
        <v>6</v>
      </c>
      <c r="F4" s="2" t="s">
        <v>7</v>
      </c>
      <c r="G4" s="2" t="s">
        <v>5</v>
      </c>
      <c r="H4" s="2" t="s">
        <v>2</v>
      </c>
      <c r="I4" s="2" t="s">
        <v>4</v>
      </c>
      <c r="J4" s="2" t="s">
        <v>3</v>
      </c>
      <c r="K4" s="36"/>
    </row>
    <row r="5" spans="1:23" s="48" customFormat="1" ht="65.25" customHeight="1">
      <c r="A5" s="3" t="s">
        <v>9</v>
      </c>
      <c r="B5" s="3" t="s">
        <v>10</v>
      </c>
      <c r="C5" s="3" t="s">
        <v>421</v>
      </c>
      <c r="D5" s="46" t="s">
        <v>423</v>
      </c>
      <c r="E5" s="46" t="s">
        <v>422</v>
      </c>
      <c r="F5" s="4" t="s">
        <v>424</v>
      </c>
      <c r="G5" s="4" t="s">
        <v>425</v>
      </c>
      <c r="H5" s="47">
        <v>860000</v>
      </c>
      <c r="I5" s="47">
        <v>688000</v>
      </c>
      <c r="J5" s="6">
        <v>7</v>
      </c>
    </row>
  </sheetData>
  <mergeCells count="1">
    <mergeCell ref="A3:J3"/>
  </mergeCells>
  <pageMargins left="0.31496062992125984" right="0.31496062992125984" top="0.74803149606299213" bottom="0.74803149606299213" header="0.31496062992125984" footer="0.31496062992125984"/>
  <pageSetup paperSize="9" scale="55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2</vt:i4>
      </vt:variant>
    </vt:vector>
  </HeadingPairs>
  <TitlesOfParts>
    <vt:vector size="4" baseType="lpstr">
      <vt:lpstr>kurs 2015</vt:lpstr>
      <vt:lpstr>Lista projektów </vt:lpstr>
      <vt:lpstr>'Lista projektów '!Obszar_wydruku</vt:lpstr>
      <vt:lpstr>'kurs 2015'!Tytuły_wydruku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Marianna</dc:creator>
  <cp:lastModifiedBy>Marek Dziak</cp:lastModifiedBy>
  <cp:lastPrinted>2016-04-20T08:13:32Z</cp:lastPrinted>
  <dcterms:created xsi:type="dcterms:W3CDTF">2015-06-15T08:53:48Z</dcterms:created>
  <dcterms:modified xsi:type="dcterms:W3CDTF">2016-06-22T07:56:36Z</dcterms:modified>
</cp:coreProperties>
</file>